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matjazs\Documents\DRSI\OBJEKTI\_KORDIN (903)\R-Opatje selo-Miren\JN\Razpis 2020\Vprasanja\"/>
    </mc:Choice>
  </mc:AlternateContent>
  <xr:revisionPtr revIDLastSave="0" documentId="13_ncr:1_{BBC7E840-2399-42EC-B9E4-E3D96B9E749B}" xr6:coauthVersionLast="45" xr6:coauthVersionMax="45" xr10:uidLastSave="{00000000-0000-0000-0000-000000000000}"/>
  <bookViews>
    <workbookView xWindow="-120" yWindow="-120" windowWidth="24240" windowHeight="13140" activeTab="2" xr2:uid="{00000000-000D-0000-FFFF-FFFF00000000}"/>
  </bookViews>
  <sheets>
    <sheet name="REK" sheetId="2" r:id="rId1"/>
    <sheet name="Opomba" sheetId="6" r:id="rId2"/>
    <sheet name="CESTA" sheetId="8" r:id="rId3"/>
    <sheet name="PLOČNIK" sheetId="18" r:id="rId4"/>
    <sheet name="ODVODNJAVANJE" sheetId="19" r:id="rId5"/>
    <sheet name="RAZSVETLJAVA" sheetId="16" r:id="rId6"/>
  </sheets>
  <externalReferences>
    <externalReference r:id="rId7"/>
    <externalReference r:id="rId8"/>
    <externalReference r:id="rId9"/>
    <externalReference r:id="rId10"/>
    <externalReference r:id="rId11"/>
    <externalReference r:id="rId12"/>
  </externalReferences>
  <definedNames>
    <definedName name="__pr06" localSheetId="2">#REF!</definedName>
    <definedName name="__pr06" localSheetId="4">#REF!</definedName>
    <definedName name="__pr06" localSheetId="3">#REF!</definedName>
    <definedName name="__pr06" localSheetId="5">#REF!</definedName>
    <definedName name="__pr06">#REF!</definedName>
    <definedName name="__pr10" localSheetId="2">#REF!</definedName>
    <definedName name="__pr10" localSheetId="4">#REF!</definedName>
    <definedName name="__pr10" localSheetId="3">#REF!</definedName>
    <definedName name="__pr10" localSheetId="5">#REF!</definedName>
    <definedName name="__pr10">#REF!</definedName>
    <definedName name="__pr11" localSheetId="2">#REF!</definedName>
    <definedName name="__pr11" localSheetId="4">#REF!</definedName>
    <definedName name="__pr11" localSheetId="3">#REF!</definedName>
    <definedName name="__pr11" localSheetId="5">#REF!</definedName>
    <definedName name="__pr11">#REF!</definedName>
    <definedName name="__pr12" localSheetId="2">#REF!</definedName>
    <definedName name="__pr12" localSheetId="4">#REF!</definedName>
    <definedName name="__pr12" localSheetId="3">#REF!</definedName>
    <definedName name="__pr12" localSheetId="5">#REF!</definedName>
    <definedName name="__pr12">#REF!</definedName>
    <definedName name="_pr01" localSheetId="2">#REF!</definedName>
    <definedName name="_pr01" localSheetId="4">#REF!</definedName>
    <definedName name="_pr01" localSheetId="3">#REF!</definedName>
    <definedName name="_pr01" localSheetId="5">#REF!</definedName>
    <definedName name="_pr01">#REF!</definedName>
    <definedName name="_pr02" localSheetId="2">#REF!</definedName>
    <definedName name="_pr02" localSheetId="4">#REF!</definedName>
    <definedName name="_pr02" localSheetId="3">#REF!</definedName>
    <definedName name="_pr02" localSheetId="5">#REF!</definedName>
    <definedName name="_pr02">#REF!</definedName>
    <definedName name="_pr03" localSheetId="2">#REF!</definedName>
    <definedName name="_pr03" localSheetId="4">#REF!</definedName>
    <definedName name="_pr03" localSheetId="3">#REF!</definedName>
    <definedName name="_pr03" localSheetId="5">#REF!</definedName>
    <definedName name="_pr03">#REF!</definedName>
    <definedName name="_pr04" localSheetId="2">#REF!</definedName>
    <definedName name="_pr04" localSheetId="4">#REF!</definedName>
    <definedName name="_pr04" localSheetId="3">#REF!</definedName>
    <definedName name="_pr04" localSheetId="5">#REF!</definedName>
    <definedName name="_pr04">#REF!</definedName>
    <definedName name="_pr05" localSheetId="2">#REF!</definedName>
    <definedName name="_pr05" localSheetId="4">#REF!</definedName>
    <definedName name="_pr05" localSheetId="3">#REF!</definedName>
    <definedName name="_pr05" localSheetId="5">#REF!</definedName>
    <definedName name="_pr05">#REF!</definedName>
    <definedName name="_pr06" localSheetId="2">[1]Popisi!#REF!</definedName>
    <definedName name="_pr06" localSheetId="4">[1]Popisi!#REF!</definedName>
    <definedName name="_pr06" localSheetId="3">[1]Popisi!#REF!</definedName>
    <definedName name="_pr06" localSheetId="5">[1]Popisi!#REF!</definedName>
    <definedName name="_pr06">[1]Popisi!#REF!</definedName>
    <definedName name="_pr08" localSheetId="2">#REF!</definedName>
    <definedName name="_pr08" localSheetId="4">#REF!</definedName>
    <definedName name="_pr08" localSheetId="3">#REF!</definedName>
    <definedName name="_pr08" localSheetId="5">#REF!</definedName>
    <definedName name="_pr08">#REF!</definedName>
    <definedName name="_pr09" localSheetId="2">#REF!</definedName>
    <definedName name="_pr09" localSheetId="4">#REF!</definedName>
    <definedName name="_pr09" localSheetId="3">#REF!</definedName>
    <definedName name="_pr09" localSheetId="5">#REF!</definedName>
    <definedName name="_pr09">#REF!</definedName>
    <definedName name="_pr10" localSheetId="2">[1]Popisi!#REF!</definedName>
    <definedName name="_pr10" localSheetId="4">[1]Popisi!#REF!</definedName>
    <definedName name="_pr10" localSheetId="3">[1]Popisi!#REF!</definedName>
    <definedName name="_pr10" localSheetId="5">[1]Popisi!#REF!</definedName>
    <definedName name="_pr10">[1]Popisi!#REF!</definedName>
    <definedName name="_pr11" localSheetId="2">[1]Popisi!#REF!</definedName>
    <definedName name="_pr11" localSheetId="4">[1]Popisi!#REF!</definedName>
    <definedName name="_pr11" localSheetId="3">[1]Popisi!#REF!</definedName>
    <definedName name="_pr11" localSheetId="5">[1]Popisi!#REF!</definedName>
    <definedName name="_pr11">[1]Popisi!#REF!</definedName>
    <definedName name="_pr12" localSheetId="2">[1]Popisi!#REF!</definedName>
    <definedName name="_pr12" localSheetId="4">[1]Popisi!#REF!</definedName>
    <definedName name="_pr12" localSheetId="3">[1]Popisi!#REF!</definedName>
    <definedName name="_pr12" localSheetId="5">[1]Popisi!#REF!</definedName>
    <definedName name="_pr12">[1]Popisi!#REF!</definedName>
    <definedName name="cc">[2]OSNOVA!$B$40</definedName>
    <definedName name="datum" localSheetId="2">[3]OSNOVA!#REF!</definedName>
    <definedName name="datum" localSheetId="4">[3]OSNOVA!#REF!</definedName>
    <definedName name="datum" localSheetId="3">[3]OSNOVA!#REF!</definedName>
    <definedName name="datum" localSheetId="5">[3]OSNOVA!#REF!</definedName>
    <definedName name="datum">[3]OSNOVA!#REF!</definedName>
    <definedName name="dd" localSheetId="2">#REF!</definedName>
    <definedName name="dd" localSheetId="4">#REF!</definedName>
    <definedName name="dd" localSheetId="3">#REF!</definedName>
    <definedName name="dd" localSheetId="5">#REF!</definedName>
    <definedName name="dd">#REF!</definedName>
    <definedName name="DDV">[3]OSNOVA!$B$41</definedName>
    <definedName name="DEL">[3]OSNOVA!$B$31</definedName>
    <definedName name="dfg">#REF!</definedName>
    <definedName name="ert">#REF!</definedName>
    <definedName name="ew">#REF!</definedName>
    <definedName name="Excel_BuiltIn_Print_Titles_1" localSheetId="2">#REF!</definedName>
    <definedName name="Excel_BuiltIn_Print_Titles_1" localSheetId="4">#REF!</definedName>
    <definedName name="Excel_BuiltIn_Print_Titles_1" localSheetId="3">#REF!</definedName>
    <definedName name="Excel_BuiltIn_Print_Titles_1" localSheetId="5">#REF!</definedName>
    <definedName name="Excel_BuiltIn_Print_Titles_1">#REF!</definedName>
    <definedName name="FakStro" localSheetId="2">[3]OSNOVA!#REF!</definedName>
    <definedName name="FakStro" localSheetId="4">[3]OSNOVA!#REF!</definedName>
    <definedName name="FakStro" localSheetId="3">[3]OSNOVA!#REF!</definedName>
    <definedName name="FakStro" localSheetId="5">[3]OSNOVA!#REF!</definedName>
    <definedName name="FakStro">[3]OSNOVA!#REF!</definedName>
    <definedName name="FaktStro">[4]osnova!$B$14</definedName>
    <definedName name="FR" localSheetId="2">[3]OSNOVA!#REF!</definedName>
    <definedName name="FR" localSheetId="4">[3]OSNOVA!#REF!</definedName>
    <definedName name="FR" localSheetId="3">[3]OSNOVA!#REF!</definedName>
    <definedName name="FR" localSheetId="5">[3]OSNOVA!#REF!</definedName>
    <definedName name="FR">[3]OSNOVA!#REF!</definedName>
    <definedName name="FRC">[2]OSNOVA!$B$38</definedName>
    <definedName name="investicija" localSheetId="2">#REF!</definedName>
    <definedName name="investicija" localSheetId="4">#REF!</definedName>
    <definedName name="investicija" localSheetId="3">#REF!</definedName>
    <definedName name="investicija" localSheetId="5">#REF!</definedName>
    <definedName name="investicija">#REF!</definedName>
    <definedName name="izkop">#REF!</definedName>
    <definedName name="Izm_11.005">#REF!</definedName>
    <definedName name="Izm_11.006">#REF!</definedName>
    <definedName name="Izm_11.007">#REF!</definedName>
    <definedName name="Izm_11.009">#REF!</definedName>
    <definedName name="OBJEKT">[3]OSNOVA!$B$35</definedName>
    <definedName name="obsip">#REF!</definedName>
    <definedName name="OZN">[3]OSNOVA!$B$33</definedName>
    <definedName name="_xlnm.Print_Area" localSheetId="2">CESTA!$B$1:$H$171</definedName>
    <definedName name="_xlnm.Print_Area" localSheetId="4">ODVODNJAVANJE!$B$1:$H$116</definedName>
    <definedName name="_xlnm.Print_Area" localSheetId="1">Opomba!$A$1:$F$43</definedName>
    <definedName name="_xlnm.Print_Area" localSheetId="3">PLOČNIK!$B$1:$H$80</definedName>
    <definedName name="_xlnm.Print_Area" localSheetId="5">RAZSVETLJAVA!$B$1:$H$83</definedName>
    <definedName name="_xlnm.Print_Area" localSheetId="0">REK!$B$1:$E$24</definedName>
    <definedName name="posteljica">#REF!</definedName>
    <definedName name="POV">#REF!</definedName>
    <definedName name="površina">#REF!</definedName>
    <definedName name="pripravljalna">#REF!</definedName>
    <definedName name="q" localSheetId="2">#REF!</definedName>
    <definedName name="q" localSheetId="4">#REF!</definedName>
    <definedName name="q" localSheetId="3">#REF!</definedName>
    <definedName name="q" localSheetId="5">#REF!</definedName>
    <definedName name="q">#REF!</definedName>
    <definedName name="razd">#REF!</definedName>
    <definedName name="razdalja">#REF!</definedName>
    <definedName name="Reviz" localSheetId="2">[3]OSNOVA!#REF!</definedName>
    <definedName name="Reviz" localSheetId="4">[3]OSNOVA!#REF!</definedName>
    <definedName name="Reviz" localSheetId="3">[3]OSNOVA!#REF!</definedName>
    <definedName name="Reviz" localSheetId="5">[3]OSNOVA!#REF!</definedName>
    <definedName name="Reviz">[3]OSNOVA!#REF!</definedName>
    <definedName name="rrr" localSheetId="2">#REF!</definedName>
    <definedName name="rrr" localSheetId="4">#REF!</definedName>
    <definedName name="rrr" localSheetId="3">#REF!</definedName>
    <definedName name="rrr" localSheetId="5">#REF!</definedName>
    <definedName name="rrr">#REF!</definedName>
    <definedName name="s" localSheetId="2">#REF!</definedName>
    <definedName name="s" localSheetId="4">#REF!</definedName>
    <definedName name="s" localSheetId="3">#REF!</definedName>
    <definedName name="s" localSheetId="5">#REF!</definedName>
    <definedName name="s">#REF!</definedName>
    <definedName name="s_Prip_del">#REF!</definedName>
    <definedName name="SK_GRADBENA">[1]Popisi!$F$614</definedName>
    <definedName name="sk_IZOLACIJA" localSheetId="2">#REF!</definedName>
    <definedName name="sk_IZOLACIJA" localSheetId="4">#REF!</definedName>
    <definedName name="sk_IZOLACIJA" localSheetId="3">#REF!</definedName>
    <definedName name="sk_IZOLACIJA" localSheetId="5">#REF!</definedName>
    <definedName name="sk_IZOLACIJA">#REF!</definedName>
    <definedName name="SK_ODVODNJAVANJE">[1]Popisi!$F$364</definedName>
    <definedName name="SK_OPREMA" localSheetId="2">#REF!</definedName>
    <definedName name="SK_OPREMA" localSheetId="4">#REF!</definedName>
    <definedName name="SK_OPREMA" localSheetId="3">#REF!</definedName>
    <definedName name="SK_OPREMA" localSheetId="5">#REF!</definedName>
    <definedName name="SK_OPREMA">#REF!</definedName>
    <definedName name="SK_PLESKARSKA" localSheetId="2">#REF!</definedName>
    <definedName name="SK_PLESKARSKA" localSheetId="4">#REF!</definedName>
    <definedName name="SK_PLESKARSKA" localSheetId="3">#REF!</definedName>
    <definedName name="SK_PLESKARSKA" localSheetId="5">#REF!</definedName>
    <definedName name="SK_PLESKARSKA">#REF!</definedName>
    <definedName name="SK_PRIPRAVA">[1]Popisi!$F$201</definedName>
    <definedName name="SK_R" localSheetId="2">#REF!</definedName>
    <definedName name="SK_R" localSheetId="4">#REF!</definedName>
    <definedName name="SK_R" localSheetId="3">#REF!</definedName>
    <definedName name="SK_R" localSheetId="5">#REF!</definedName>
    <definedName name="SK_R">#REF!</definedName>
    <definedName name="SK_RAZNO" localSheetId="2">#REF!</definedName>
    <definedName name="SK_RAZNO" localSheetId="4">#REF!</definedName>
    <definedName name="SK_RAZNO" localSheetId="3">#REF!</definedName>
    <definedName name="SK_RAZNO" localSheetId="5">#REF!</definedName>
    <definedName name="SK_RAZNO">#REF!</definedName>
    <definedName name="sk_sanacija" localSheetId="2">#REF!</definedName>
    <definedName name="sk_sanacija" localSheetId="4">#REF!</definedName>
    <definedName name="sk_sanacija" localSheetId="3">#REF!</definedName>
    <definedName name="sk_sanacija" localSheetId="5">#REF!</definedName>
    <definedName name="sk_sanacija">#REF!</definedName>
    <definedName name="SK_TUJE">[1]Popisi!$F$692</definedName>
    <definedName name="sk_VOZISCNE" localSheetId="2">#REF!</definedName>
    <definedName name="sk_VOZISCNE" localSheetId="4">#REF!</definedName>
    <definedName name="sk_VOZISCNE" localSheetId="3">#REF!</definedName>
    <definedName name="sk_VOZISCNE" localSheetId="5">#REF!</definedName>
    <definedName name="sk_VOZISCNE">#REF!</definedName>
    <definedName name="sk_VOZIŠČNE">[1]Popisi!$F$324</definedName>
    <definedName name="SK_ZEMELJSKA">[1]Popisi!$F$282</definedName>
    <definedName name="sk_ZIDARSKA" localSheetId="2">#REF!</definedName>
    <definedName name="sk_ZIDARSKA" localSheetId="4">#REF!</definedName>
    <definedName name="sk_ZIDARSKA" localSheetId="3">#REF!</definedName>
    <definedName name="sk_ZIDARSKA" localSheetId="5">#REF!</definedName>
    <definedName name="sk_ZIDARSKA">#REF!</definedName>
    <definedName name="skA">'[5]STRUŠKA II'!$H$27</definedName>
    <definedName name="stmape" localSheetId="2">[3]OSNOVA!#REF!</definedName>
    <definedName name="stmape" localSheetId="4">[3]OSNOVA!#REF!</definedName>
    <definedName name="stmape" localSheetId="3">[3]OSNOVA!#REF!</definedName>
    <definedName name="stmape" localSheetId="5">[3]OSNOVA!#REF!</definedName>
    <definedName name="stmape">[3]OSNOVA!#REF!</definedName>
    <definedName name="stnac" localSheetId="2">[3]OSNOVA!#REF!</definedName>
    <definedName name="stnac" localSheetId="4">[3]OSNOVA!#REF!</definedName>
    <definedName name="stnac" localSheetId="3">[3]OSNOVA!#REF!</definedName>
    <definedName name="stnac" localSheetId="5">[3]OSNOVA!#REF!</definedName>
    <definedName name="stnac">[3]OSNOVA!#REF!</definedName>
    <definedName name="stpro" localSheetId="2">[3]OSNOVA!#REF!</definedName>
    <definedName name="stpro" localSheetId="4">[3]OSNOVA!#REF!</definedName>
    <definedName name="stpro" localSheetId="3">[3]OSNOVA!#REF!</definedName>
    <definedName name="stpro" localSheetId="5">[3]OSNOVA!#REF!</definedName>
    <definedName name="stpro">[3]OSNOVA!#REF!</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TecEURO">[4]osnova!$B$12</definedName>
    <definedName name="_xlnm.Print_Titles" localSheetId="2">CESTA!$20:$21</definedName>
    <definedName name="_xlnm.Print_Titles" localSheetId="4">ODVODNJAVANJE!$16:$17</definedName>
    <definedName name="_xlnm.Print_Titles" localSheetId="3">PLOČNIK!$18:$19</definedName>
    <definedName name="_xlnm.Print_Titles" localSheetId="5">RAZSVETLJAVA!$14:$15</definedName>
    <definedName name="tocka" localSheetId="2">[3]OSNOVA!#REF!</definedName>
    <definedName name="tocka" localSheetId="4">[3]OSNOVA!#REF!</definedName>
    <definedName name="tocka" localSheetId="3">[3]OSNOVA!#REF!</definedName>
    <definedName name="tocka" localSheetId="5">[3]OSNOVA!#REF!</definedName>
    <definedName name="tocka">[3]OSNOVA!#REF!</definedName>
    <definedName name="volc">#REF!</definedName>
    <definedName name="volv">#REF!</definedName>
    <definedName name="wws">[6]OSNOVA!$B$38</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6" i="8" l="1"/>
  <c r="B157" i="8" s="1"/>
  <c r="H156" i="8"/>
  <c r="H78" i="16" l="1"/>
  <c r="B14" i="6" l="1"/>
  <c r="B13" i="6"/>
  <c r="B12" i="6"/>
  <c r="H166" i="8" l="1"/>
  <c r="H165" i="8"/>
  <c r="H164" i="8"/>
  <c r="C15" i="6" l="1"/>
  <c r="D6" i="16" l="1"/>
  <c r="H79" i="16"/>
  <c r="H77" i="16"/>
  <c r="H70" i="16"/>
  <c r="H69" i="16"/>
  <c r="H68" i="16"/>
  <c r="H67" i="16"/>
  <c r="H66" i="16"/>
  <c r="H65" i="16"/>
  <c r="H58" i="16"/>
  <c r="H57" i="16"/>
  <c r="H46" i="16"/>
  <c r="H33" i="16"/>
  <c r="H32" i="16"/>
  <c r="H31" i="16"/>
  <c r="H30" i="16"/>
  <c r="H29" i="16"/>
  <c r="H28" i="16"/>
  <c r="H26" i="16"/>
  <c r="H25" i="16"/>
  <c r="H24" i="16"/>
  <c r="H23" i="16"/>
  <c r="H22" i="16"/>
  <c r="H21" i="16"/>
  <c r="H19" i="16"/>
  <c r="B67" i="19"/>
  <c r="B68" i="19" s="1"/>
  <c r="H104" i="19"/>
  <c r="H103" i="19"/>
  <c r="H102" i="19"/>
  <c r="H101" i="19"/>
  <c r="H100" i="19"/>
  <c r="H99" i="19"/>
  <c r="H98" i="19"/>
  <c r="H97" i="19"/>
  <c r="H96" i="19"/>
  <c r="H95" i="19"/>
  <c r="H94" i="19"/>
  <c r="H93" i="19"/>
  <c r="H92" i="19"/>
  <c r="H90" i="19"/>
  <c r="H88" i="19"/>
  <c r="H87" i="19"/>
  <c r="H86" i="19"/>
  <c r="H85" i="19"/>
  <c r="H84" i="19"/>
  <c r="H83" i="19"/>
  <c r="H82" i="19"/>
  <c r="H80" i="19"/>
  <c r="H79" i="19"/>
  <c r="H78" i="19"/>
  <c r="H77" i="19"/>
  <c r="H76" i="19"/>
  <c r="H74" i="19"/>
  <c r="H73" i="19"/>
  <c r="H72" i="19"/>
  <c r="H71" i="19"/>
  <c r="H70" i="19"/>
  <c r="H68" i="19"/>
  <c r="H57" i="19"/>
  <c r="H56" i="19"/>
  <c r="H55" i="19"/>
  <c r="H54" i="19"/>
  <c r="H53" i="19"/>
  <c r="H52" i="19"/>
  <c r="H51" i="19"/>
  <c r="H48" i="19"/>
  <c r="H47" i="19"/>
  <c r="H46" i="19"/>
  <c r="H45" i="19"/>
  <c r="H44" i="19"/>
  <c r="H43" i="19"/>
  <c r="H27" i="19"/>
  <c r="G115" i="19"/>
  <c r="H113" i="19"/>
  <c r="H112" i="19"/>
  <c r="B112" i="19"/>
  <c r="G108" i="19"/>
  <c r="H106" i="19"/>
  <c r="H91" i="19"/>
  <c r="H67" i="19"/>
  <c r="G63" i="19"/>
  <c r="H61" i="19"/>
  <c r="H60" i="19"/>
  <c r="H59" i="19"/>
  <c r="H50" i="19"/>
  <c r="H42" i="19"/>
  <c r="H41" i="19"/>
  <c r="H40" i="19"/>
  <c r="B40" i="19"/>
  <c r="G35" i="19"/>
  <c r="H33" i="19"/>
  <c r="H32" i="19"/>
  <c r="H29" i="19"/>
  <c r="H28" i="19"/>
  <c r="H24" i="19"/>
  <c r="H23" i="19"/>
  <c r="H22" i="19"/>
  <c r="B22" i="19"/>
  <c r="B23" i="19" s="1"/>
  <c r="D6" i="19"/>
  <c r="C1" i="19"/>
  <c r="G14" i="19" s="1"/>
  <c r="H52" i="18"/>
  <c r="H38" i="18"/>
  <c r="G77" i="18"/>
  <c r="H75" i="18"/>
  <c r="B75" i="18"/>
  <c r="G71" i="18"/>
  <c r="H69" i="18"/>
  <c r="H68" i="18"/>
  <c r="B68" i="18"/>
  <c r="B69" i="18" s="1"/>
  <c r="G64" i="18"/>
  <c r="H62" i="18"/>
  <c r="H60" i="18"/>
  <c r="H57" i="18"/>
  <c r="H55" i="18"/>
  <c r="H51" i="18"/>
  <c r="B51" i="18"/>
  <c r="B52" i="18" s="1"/>
  <c r="G46" i="18"/>
  <c r="H44" i="18"/>
  <c r="H43" i="18"/>
  <c r="H42" i="18"/>
  <c r="H41" i="18"/>
  <c r="H40" i="18"/>
  <c r="H36" i="18"/>
  <c r="H34" i="18"/>
  <c r="H33" i="18"/>
  <c r="B33" i="18"/>
  <c r="G29" i="18"/>
  <c r="H27" i="18"/>
  <c r="H25" i="18"/>
  <c r="H24" i="18"/>
  <c r="B24" i="18"/>
  <c r="D6" i="18"/>
  <c r="C1" i="18"/>
  <c r="G16" i="18" s="1"/>
  <c r="H154" i="8"/>
  <c r="H152" i="8"/>
  <c r="H151" i="8"/>
  <c r="H150" i="8"/>
  <c r="H149" i="8"/>
  <c r="H144" i="8"/>
  <c r="H143" i="8"/>
  <c r="H142" i="8"/>
  <c r="H141" i="8"/>
  <c r="H140" i="8"/>
  <c r="H139" i="8"/>
  <c r="B91" i="8"/>
  <c r="H116" i="8"/>
  <c r="H106" i="8"/>
  <c r="H107" i="8"/>
  <c r="H69" i="8"/>
  <c r="H67" i="8"/>
  <c r="B26" i="8"/>
  <c r="H52" i="8"/>
  <c r="H51" i="8"/>
  <c r="H37" i="8"/>
  <c r="B70" i="19" l="1"/>
  <c r="B24" i="19"/>
  <c r="H115" i="19"/>
  <c r="H63" i="19"/>
  <c r="H108" i="19"/>
  <c r="H35" i="19"/>
  <c r="H6" i="19" s="1"/>
  <c r="C11" i="2"/>
  <c r="B4" i="19"/>
  <c r="B41" i="19"/>
  <c r="B113" i="19"/>
  <c r="H64" i="18"/>
  <c r="H46" i="18"/>
  <c r="H77" i="18"/>
  <c r="H71" i="18"/>
  <c r="H29" i="18"/>
  <c r="H6" i="18" s="1"/>
  <c r="C9" i="2"/>
  <c r="B4" i="18"/>
  <c r="B25" i="18"/>
  <c r="B34" i="18"/>
  <c r="B55" i="18"/>
  <c r="B93" i="8"/>
  <c r="B95" i="8" s="1"/>
  <c r="B27" i="8"/>
  <c r="B28" i="8" s="1"/>
  <c r="B29" i="8" s="1"/>
  <c r="B71" i="19" l="1"/>
  <c r="B27" i="19"/>
  <c r="B28" i="19" s="1"/>
  <c r="B42" i="19"/>
  <c r="B43" i="19" s="1"/>
  <c r="B36" i="18"/>
  <c r="B27" i="18"/>
  <c r="B98" i="8"/>
  <c r="B32" i="8"/>
  <c r="B72" i="19" l="1"/>
  <c r="B44" i="19"/>
  <c r="B29" i="19"/>
  <c r="B32" i="19" s="1"/>
  <c r="B33" i="19" s="1"/>
  <c r="B38" i="18"/>
  <c r="B57" i="18"/>
  <c r="B100" i="8"/>
  <c r="B102" i="8" s="1"/>
  <c r="B104" i="8" s="1"/>
  <c r="B33" i="8"/>
  <c r="B34" i="8" s="1"/>
  <c r="B73" i="19" l="1"/>
  <c r="B45" i="19"/>
  <c r="B60" i="18"/>
  <c r="B62" i="18" s="1"/>
  <c r="B106" i="8"/>
  <c r="B107" i="8" s="1"/>
  <c r="B110" i="8" s="1"/>
  <c r="B111" i="8" s="1"/>
  <c r="B36" i="8"/>
  <c r="B37" i="8" s="1"/>
  <c r="B74" i="19" l="1"/>
  <c r="B75" i="19"/>
  <c r="B46" i="19"/>
  <c r="B112" i="8"/>
  <c r="B113" i="8" s="1"/>
  <c r="B115" i="8" s="1"/>
  <c r="B116" i="8" s="1"/>
  <c r="B117" i="8" s="1"/>
  <c r="B38" i="8"/>
  <c r="B40" i="8" s="1"/>
  <c r="B41" i="8" s="1"/>
  <c r="B78" i="19" l="1"/>
  <c r="B79" i="19" s="1"/>
  <c r="B47" i="19"/>
  <c r="B42" i="8"/>
  <c r="B43" i="8" s="1"/>
  <c r="B45" i="8" s="1"/>
  <c r="B80" i="19" l="1"/>
  <c r="B81" i="19" s="1"/>
  <c r="B86" i="19" s="1"/>
  <c r="B87" i="19" s="1"/>
  <c r="B88" i="19" s="1"/>
  <c r="B90" i="19" s="1"/>
  <c r="B91" i="19" s="1"/>
  <c r="B92" i="19" s="1"/>
  <c r="B48" i="19"/>
  <c r="B40" i="18"/>
  <c r="B41" i="18" s="1"/>
  <c r="B42" i="18" s="1"/>
  <c r="B43" i="18" s="1"/>
  <c r="B44" i="18" s="1"/>
  <c r="B46" i="8"/>
  <c r="B49" i="8" s="1"/>
  <c r="B51" i="8" l="1"/>
  <c r="B15" i="6"/>
  <c r="B93" i="19"/>
  <c r="B94" i="19" s="1"/>
  <c r="B50" i="19"/>
  <c r="B52" i="8"/>
  <c r="B95" i="19" l="1"/>
  <c r="B96" i="19" s="1"/>
  <c r="B97" i="19" s="1"/>
  <c r="B51" i="19"/>
  <c r="B52" i="19" s="1"/>
  <c r="B53" i="19" s="1"/>
  <c r="B54" i="19" s="1"/>
  <c r="B55" i="19" s="1"/>
  <c r="B56" i="19" s="1"/>
  <c r="B57" i="19" s="1"/>
  <c r="D8" i="19"/>
  <c r="H8" i="19" s="1"/>
  <c r="B98" i="19" l="1"/>
  <c r="B99" i="19" s="1"/>
  <c r="B100" i="19" s="1"/>
  <c r="B101" i="19" s="1"/>
  <c r="B102" i="19" s="1"/>
  <c r="B103" i="19" s="1"/>
  <c r="B104" i="19" s="1"/>
  <c r="B106" i="19" s="1"/>
  <c r="B59" i="19"/>
  <c r="D14" i="18"/>
  <c r="H14" i="18" s="1"/>
  <c r="D12" i="18"/>
  <c r="H12" i="18" s="1"/>
  <c r="D8" i="18"/>
  <c r="H8" i="18" s="1"/>
  <c r="D10" i="18"/>
  <c r="H10" i="18" s="1"/>
  <c r="B60" i="19" l="1"/>
  <c r="H16" i="18"/>
  <c r="E9" i="2" s="1"/>
  <c r="B61" i="19" l="1"/>
  <c r="H84" i="8" l="1"/>
  <c r="D6" i="8" l="1"/>
  <c r="B163" i="8" l="1"/>
  <c r="G168" i="8"/>
  <c r="H163" i="8"/>
  <c r="B130" i="8"/>
  <c r="G159" i="8"/>
  <c r="H157" i="8"/>
  <c r="H148" i="8"/>
  <c r="H146" i="8"/>
  <c r="H145" i="8"/>
  <c r="H138" i="8"/>
  <c r="H137" i="8"/>
  <c r="H136" i="8"/>
  <c r="H135" i="8"/>
  <c r="H134" i="8"/>
  <c r="H133" i="8"/>
  <c r="H132" i="8"/>
  <c r="H131" i="8"/>
  <c r="H130" i="8"/>
  <c r="B123" i="8"/>
  <c r="B124" i="8" s="1"/>
  <c r="G126" i="8"/>
  <c r="H124" i="8"/>
  <c r="H123" i="8"/>
  <c r="H117" i="8"/>
  <c r="H115" i="8"/>
  <c r="H113" i="8"/>
  <c r="H112" i="8"/>
  <c r="H111" i="8"/>
  <c r="H110" i="8"/>
  <c r="H104" i="8"/>
  <c r="H102" i="8"/>
  <c r="H100" i="8"/>
  <c r="H98" i="8"/>
  <c r="H95" i="8"/>
  <c r="H93" i="8"/>
  <c r="H83" i="8"/>
  <c r="H82" i="8"/>
  <c r="H81" i="8"/>
  <c r="H80" i="8"/>
  <c r="H78" i="8"/>
  <c r="H77" i="8"/>
  <c r="H75" i="8"/>
  <c r="H74" i="8"/>
  <c r="H73" i="8"/>
  <c r="H72" i="8"/>
  <c r="H71" i="8"/>
  <c r="H66" i="8"/>
  <c r="H65" i="8"/>
  <c r="H64" i="8"/>
  <c r="H62" i="8"/>
  <c r="H61" i="8"/>
  <c r="H60" i="8"/>
  <c r="H59" i="8"/>
  <c r="H49" i="8"/>
  <c r="F15" i="6" s="1"/>
  <c r="H46" i="8"/>
  <c r="H45" i="8"/>
  <c r="H43" i="8"/>
  <c r="H42" i="8"/>
  <c r="H41" i="8"/>
  <c r="H40" i="8"/>
  <c r="H38" i="8"/>
  <c r="H36" i="8"/>
  <c r="H34" i="8"/>
  <c r="H33" i="8"/>
  <c r="H32" i="8"/>
  <c r="H29" i="8"/>
  <c r="B164" i="8" l="1"/>
  <c r="B165" i="8" s="1"/>
  <c r="B166" i="8" s="1"/>
  <c r="B131" i="8"/>
  <c r="B132" i="8" s="1"/>
  <c r="H126" i="8"/>
  <c r="H159" i="8"/>
  <c r="H168" i="8"/>
  <c r="B133" i="8" l="1"/>
  <c r="B134" i="8" l="1"/>
  <c r="B135" i="8" l="1"/>
  <c r="B136" i="8" s="1"/>
  <c r="B137" i="8" l="1"/>
  <c r="B138" i="8" s="1"/>
  <c r="B139" i="8" s="1"/>
  <c r="B140" i="8" l="1"/>
  <c r="B141" i="8" s="1"/>
  <c r="B142" i="8" s="1"/>
  <c r="B143" i="8" s="1"/>
  <c r="B144" i="8" s="1"/>
  <c r="B145" i="8" s="1"/>
  <c r="B146" i="8" s="1"/>
  <c r="B148" i="8" s="1"/>
  <c r="B149" i="8" s="1"/>
  <c r="B150" i="8" s="1"/>
  <c r="B151" i="8" s="1"/>
  <c r="B152" i="8" s="1"/>
  <c r="B154" i="8" s="1"/>
  <c r="G86" i="8"/>
  <c r="G81" i="16" l="1"/>
  <c r="H76" i="16"/>
  <c r="B76" i="16"/>
  <c r="G72" i="16"/>
  <c r="H64" i="16"/>
  <c r="B64" i="16"/>
  <c r="G60" i="16"/>
  <c r="H18" i="16"/>
  <c r="B18" i="16"/>
  <c r="C1" i="16"/>
  <c r="G12" i="16" s="1"/>
  <c r="H91" i="8"/>
  <c r="H58" i="8"/>
  <c r="H28" i="8"/>
  <c r="H27" i="8"/>
  <c r="B58" i="8"/>
  <c r="G119" i="8"/>
  <c r="G54" i="8"/>
  <c r="H26" i="8"/>
  <c r="B77" i="16" l="1"/>
  <c r="B65" i="16"/>
  <c r="B66" i="16" s="1"/>
  <c r="B67" i="16" s="1"/>
  <c r="B19" i="16"/>
  <c r="B59" i="8"/>
  <c r="B60" i="8" s="1"/>
  <c r="H54" i="8"/>
  <c r="H86" i="8"/>
  <c r="H6" i="8"/>
  <c r="H81" i="16"/>
  <c r="H60" i="16"/>
  <c r="H6" i="16" s="1"/>
  <c r="H72" i="16"/>
  <c r="C13" i="2"/>
  <c r="B4" i="16"/>
  <c r="H119" i="8"/>
  <c r="B68" i="16" l="1"/>
  <c r="B21" i="16"/>
  <c r="B22" i="16" s="1"/>
  <c r="B61" i="8"/>
  <c r="B78" i="16" l="1"/>
  <c r="B79" i="16" s="1"/>
  <c r="B69" i="16"/>
  <c r="B23" i="16"/>
  <c r="B62" i="8"/>
  <c r="B64" i="8" s="1"/>
  <c r="B70" i="16" l="1"/>
  <c r="B24" i="16"/>
  <c r="B65" i="8"/>
  <c r="B66" i="8" s="1"/>
  <c r="B25" i="16" l="1"/>
  <c r="B26" i="16" s="1"/>
  <c r="B28" i="16" s="1"/>
  <c r="B29" i="16" s="1"/>
  <c r="B30" i="16" s="1"/>
  <c r="B31" i="16" s="1"/>
  <c r="B32" i="16" s="1"/>
  <c r="B33" i="16" s="1"/>
  <c r="B46" i="16" s="1"/>
  <c r="B67" i="8"/>
  <c r="B69" i="8" s="1"/>
  <c r="B57" i="16" l="1"/>
  <c r="B58" i="16" s="1"/>
  <c r="D10" i="16" s="1"/>
  <c r="H10" i="16" s="1"/>
  <c r="D8" i="16"/>
  <c r="H8" i="16" s="1"/>
  <c r="B71" i="8"/>
  <c r="B72" i="8" s="1"/>
  <c r="B73" i="8" s="1"/>
  <c r="B74" i="8" s="1"/>
  <c r="B75" i="8" s="1"/>
  <c r="B77" i="8" s="1"/>
  <c r="B78" i="8" s="1"/>
  <c r="B80" i="8" s="1"/>
  <c r="B81" i="8" s="1"/>
  <c r="B82" i="8" s="1"/>
  <c r="B83" i="8" s="1"/>
  <c r="B84" i="8" s="1"/>
  <c r="C1" i="8" l="1"/>
  <c r="C7" i="2" l="1"/>
  <c r="B4" i="8" l="1"/>
  <c r="G18" i="8"/>
  <c r="H12" i="16" l="1"/>
  <c r="E13" i="2" l="1"/>
  <c r="D10" i="8" l="1"/>
  <c r="H10" i="8" s="1"/>
  <c r="D16" i="8"/>
  <c r="H16" i="8" s="1"/>
  <c r="D8" i="8"/>
  <c r="H8" i="8" s="1"/>
  <c r="D12" i="8"/>
  <c r="H12" i="8" s="1"/>
  <c r="D14" i="8"/>
  <c r="H14" i="8" s="1"/>
  <c r="H18" i="8" l="1"/>
  <c r="E7" i="2" s="1"/>
  <c r="D12" i="19" l="1"/>
  <c r="H12" i="19" s="1"/>
  <c r="D10" i="19"/>
  <c r="H10" i="19" s="1"/>
  <c r="H14" i="19" l="1"/>
  <c r="E11" i="2" s="1"/>
  <c r="E15" i="2" s="1"/>
  <c r="E17" i="2" s="1"/>
  <c r="E19" i="2" l="1"/>
  <c r="E21" i="2" s="1"/>
  <c r="E23" i="2" l="1"/>
</calcChain>
</file>

<file path=xl/sharedStrings.xml><?xml version="1.0" encoding="utf-8"?>
<sst xmlns="http://schemas.openxmlformats.org/spreadsheetml/2006/main" count="759" uniqueCount="399">
  <si>
    <t>Nivo</t>
  </si>
  <si>
    <t>Normativ</t>
  </si>
  <si>
    <t>Opis dela</t>
  </si>
  <si>
    <t>Enota</t>
  </si>
  <si>
    <t>Količina</t>
  </si>
  <si>
    <t>Cena / enoto</t>
  </si>
  <si>
    <t>Vrednost</t>
  </si>
  <si>
    <t>ODVODNJAVANJE</t>
  </si>
  <si>
    <t>TUJE STORITVE</t>
  </si>
  <si>
    <t>SKUPNA REKAPITULACIJA</t>
  </si>
  <si>
    <t>SKUPAJ EUR</t>
  </si>
  <si>
    <t xml:space="preserve">DDV </t>
  </si>
  <si>
    <t>SKUPAJ EUR Z DDV</t>
  </si>
  <si>
    <t>Vrednosti so v EUR!</t>
  </si>
  <si>
    <t>Vrednosti so v EUR brez DDV!</t>
  </si>
  <si>
    <t>OPOMBE</t>
  </si>
  <si>
    <t>Opomba 1:</t>
  </si>
  <si>
    <t>Ponudnik sestavi ponudbeni predračun tako, da vnese cene na enoto v EUR brez DDV v stolpec »Cena/enoto« za vse navedene postavke. Vnos cen je omejen na dve decimalni mesti. Vse ostale celice so zaklenjene in morajo ostati nespremenjene.</t>
  </si>
  <si>
    <t>Opomba 2:</t>
  </si>
  <si>
    <t>Opomba 3:</t>
  </si>
  <si>
    <t>V primeru odkritja in odprave računskih napak se temu ustrezno spremeni tudi nominalna vrednost nepredvidenih del, ki je izražena v odstotku (enota mere je odstotek) od skupne vrednosti vseh ostalih postavk brez DDV.</t>
  </si>
  <si>
    <t>Opomba 4:</t>
  </si>
  <si>
    <t>GRADBENI IN POSEBNI ODPADKI: Izvajalec za vse produkte rušitvenih del in izkope ter odstranitve posebnih odpadkov sam priskrbi potrebno deponijo in plača vse spremljajoče stroške. Z vsemi odpadki je potrebno ravnati v skladu z načrtom rušitvenih del in elaboratom ravnanja z gradbenimi odpadki ter Uredbo o odpadkih, ki nastanejo pri gradbenih delih.</t>
  </si>
  <si>
    <t>kos</t>
  </si>
  <si>
    <t>m2</t>
  </si>
  <si>
    <t>m3</t>
  </si>
  <si>
    <t>SKUPAJ Z NEPREDVIDENIMI DELI</t>
  </si>
  <si>
    <t>Ponudnik mora vpisati svoje ponudbene cene brez DDV v vse postavke ponudbenega predračuna. Postavka brez označene cene ne bo plačana, naročnik pa bo smatral, da je upoštevana v okviru ostalih izpolnjenih pozicij.</t>
  </si>
  <si>
    <t>Na zavihku "Rekapitaulacija" program sam doda 10% za nepredvidena dela. Obračun nepredvidenih del je po dejanskih stroških</t>
  </si>
  <si>
    <t>Opomba 5:</t>
  </si>
  <si>
    <t>V ENOTNIH CENAH MORAJO  BITI ZAJETI STROŠKI:</t>
  </si>
  <si>
    <t xml:space="preserve">Vse ostale površine, ki jih bo izvajalec potreboval za gradnjo in za organizacijo gradbišč, si bo moral priskbeti sam na svoje stroške.   </t>
  </si>
  <si>
    <t>Izvajalec je dolžan izvesti vsa dela kvalitetno, v skladu s predpisi, projektom, tehničnimi pogoji in v skladu z dobro gradbeno prakso.</t>
  </si>
  <si>
    <t>Izvajalec mora v enotnih cenah upoštevati naslednje stroške, v kolikor le-ti niso upoštevani v posebnih postavkah:</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</si>
  <si>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</si>
  <si>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</si>
  <si>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</si>
  <si>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</si>
  <si>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</si>
  <si>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vsi stroški za zagotavljanje varnosti in zdravja pri delu, zlasti stroške za vsa dela, ki izhajajo iz zahtev Varnostnega načrta</t>
  </si>
  <si>
    <t>- stroški odvoda meteorne vode iz gradbene jame in vode, ki se izceja iz bočnih strani izkopa, če je potrebno</t>
  </si>
  <si>
    <t xml:space="preserve">- vsa črpanja vode in ureditev  začasnega odvodnajvanja  z črpanjem obstoječe kanalizacije </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</si>
  <si>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</si>
  <si>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</si>
  <si>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</si>
  <si>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</si>
  <si>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3.</t>
  </si>
  <si>
    <t>I.</t>
  </si>
  <si>
    <t>1.</t>
  </si>
  <si>
    <t>2.</t>
  </si>
  <si>
    <t>4.</t>
  </si>
  <si>
    <t>m</t>
  </si>
  <si>
    <t>V.</t>
  </si>
  <si>
    <t>ocena</t>
  </si>
  <si>
    <t>kpl</t>
  </si>
  <si>
    <t>5.</t>
  </si>
  <si>
    <t>m1</t>
  </si>
  <si>
    <t>II.</t>
  </si>
  <si>
    <t>kg</t>
  </si>
  <si>
    <t>III.</t>
  </si>
  <si>
    <t>IV.</t>
  </si>
  <si>
    <t>Pri zemeljskih delih je uporabljena kategorizacija v skladu z Dopolnili splošnih in tehničnih pogojev IV. knjiga (2001).</t>
  </si>
  <si>
    <t xml:space="preserve"> V postavkah kjer zemeljska dela niso posebej zavedena so le ta zajeta v sklopu osnovnih postavk za zemeljska dela.</t>
  </si>
  <si>
    <t>- vse stroške za pridobitev začasnih površin za gradnjo izven delovnega pasu (soglasja, odškodnine, itd.);</t>
  </si>
  <si>
    <t>Zavarovanje gradbišča v času gradnje z delno zaporo prometa v skladu z elaboratom začasne prometne ureditve (zagotoviti dostop za intervencijo) in usmerjanjem z ustrezno signalizacijo. Postavitev, vzdrževanje in odstranitev cestne zapore. Obračun zapore se bo izvedel po dejanskih stroških. Zapora velja za celoten čas gradnje.</t>
  </si>
  <si>
    <t>79 311</t>
  </si>
  <si>
    <t>Nepredvidena dela (10% od del obseganih v točkah I., II., III. in IV.)</t>
  </si>
  <si>
    <t>Vsi izkopi, prevozi in zasipi se obračunavajo v raščenem stanju oziroma vgrajenem.</t>
  </si>
  <si>
    <t>Izvajalec mora tekom gradnje zagotoviti dostope do okoliških stanovanjskih objektov.</t>
  </si>
  <si>
    <t>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</si>
  <si>
    <t>1.1.</t>
  </si>
  <si>
    <t>km</t>
  </si>
  <si>
    <t>1.2.</t>
  </si>
  <si>
    <t>1.2.2.</t>
  </si>
  <si>
    <t>Odstranitev grmovja, dreves, vej in panjev</t>
  </si>
  <si>
    <t>1.2.1.</t>
  </si>
  <si>
    <t>Odstranitev prometne signalizacije in opreme</t>
  </si>
  <si>
    <t>1.2.3.</t>
  </si>
  <si>
    <t xml:space="preserve">Porušitev in odstranitev voziščnih konstrukcij </t>
  </si>
  <si>
    <t>6.</t>
  </si>
  <si>
    <t>7.</t>
  </si>
  <si>
    <t>Široki izkopi vezljive zemljine - 3.kategorije- ročno (v bližini komunalnih vodov)</t>
  </si>
  <si>
    <t>Dobava in zasip kanalskega rova s tamponskim drobljencem iz kamnine 0/32mm, ter komprimiranje v plasteh po 20cm.
(70% celotnega zasipa)</t>
  </si>
  <si>
    <t>Dobava in zasip kanalskega rova z materialom od izkopa, ter komprimiranje v plasteh po 20cm. (30% celotnega zasipa)</t>
  </si>
  <si>
    <t>Dobava in zasip revizijskih jaškov in peskolovov s tamponskim drobljencem iz kamnine 0/32mm, ter komprimiranje v plasteh po 20cm. (70% celotnega zasipa)</t>
  </si>
  <si>
    <t>Dobava in zasip revizijskih jaškov in peskolovov z materialom od izkopa, ter komprimiranje v plasteh po 20cm. (30% celotnega zasipa)</t>
  </si>
  <si>
    <t>lok DN200 45°</t>
  </si>
  <si>
    <t>odcep DN315/200 45°</t>
  </si>
  <si>
    <t>Preskus testnosti kanalizacije po standardardu EN 1610</t>
  </si>
  <si>
    <t>Pregled vgrajenih cevi s TV kamero</t>
  </si>
  <si>
    <t>Izdelava cestnih požiralnikov iz polietilenskih cevi DN500, globine do 2m, komplet z betonskim temeljem C16/20. Luknje za izdelavo priključkov na peskolov se vrtajo na gradbišču. Na priključkih se vgrade gumijasta tesnila.</t>
  </si>
  <si>
    <t>Dobava in vgraditev rešetke iz duktilne litine z nosilnostjo 250 kN, s prerezom 400/400 mm komplet z AB nosilnim vencem.</t>
  </si>
  <si>
    <t>Projektantski nadzor</t>
  </si>
  <si>
    <t>ur</t>
  </si>
  <si>
    <t>Izdelava projektne dokumentacije za projekt izvedenih del</t>
  </si>
  <si>
    <t>Porušitev in odstranitev objektov</t>
  </si>
  <si>
    <t>1.2.4.</t>
  </si>
  <si>
    <t>1.3.</t>
  </si>
  <si>
    <t>Omejitve prometa</t>
  </si>
  <si>
    <t>1.3.1.</t>
  </si>
  <si>
    <t>2.1.</t>
  </si>
  <si>
    <t>Izkopi</t>
  </si>
  <si>
    <t>ZEMELJSKA DELA</t>
  </si>
  <si>
    <t>2.2.</t>
  </si>
  <si>
    <t>Planum temeljnih tal</t>
  </si>
  <si>
    <t>2.4.</t>
  </si>
  <si>
    <t>2.5.</t>
  </si>
  <si>
    <t>Brežine in zelenice</t>
  </si>
  <si>
    <t>2.9.</t>
  </si>
  <si>
    <t>VOZIŠČE KONSTRUKCIJE</t>
  </si>
  <si>
    <t>3.1.</t>
  </si>
  <si>
    <t>3.1.1.</t>
  </si>
  <si>
    <t>Nevezane nosilne plasti</t>
  </si>
  <si>
    <t>OBRABNE IN ZAPORNE PLASTI</t>
  </si>
  <si>
    <t xml:space="preserve">3.2. </t>
  </si>
  <si>
    <t>NOSILNE PLASTI</t>
  </si>
  <si>
    <t>3.2.2.</t>
  </si>
  <si>
    <t>3.4.</t>
  </si>
  <si>
    <t>ROBNI ELEMENTI VOZIŠČ</t>
  </si>
  <si>
    <t>3.5.</t>
  </si>
  <si>
    <t>3.5.2.</t>
  </si>
  <si>
    <t>Robniki</t>
  </si>
  <si>
    <t>3.6.</t>
  </si>
  <si>
    <t>BANKINE</t>
  </si>
  <si>
    <t>5.4.</t>
  </si>
  <si>
    <t>OPREMA CEST</t>
  </si>
  <si>
    <t>6.1.</t>
  </si>
  <si>
    <t>6.2.</t>
  </si>
  <si>
    <t>OZNAČBE NA VOZIŠČU</t>
  </si>
  <si>
    <t>Preiskusi, nadzor in tehnična dokumentacija</t>
  </si>
  <si>
    <t>7.9.</t>
  </si>
  <si>
    <t>t</t>
  </si>
  <si>
    <t>PREDDELA</t>
  </si>
  <si>
    <t>Prevozi, razprostiranje in ureditev deponij materiala</t>
  </si>
  <si>
    <t>4.1.</t>
  </si>
  <si>
    <t>4.2.</t>
  </si>
  <si>
    <t>Geotehnični nadzor</t>
  </si>
  <si>
    <t>6.3.</t>
  </si>
  <si>
    <t xml:space="preserve">Obnova in zavarovanje zakoličbe osi trase ostale javne ceste v ravninskem terenu </t>
  </si>
  <si>
    <t>Obnova in zavarovanje zakoličbe trase komunalni vodov v ravninskem terenu</t>
  </si>
  <si>
    <t>Postavitev in zavarovanje prečnega profila ostale javne ceste v ravninskem terenu</t>
  </si>
  <si>
    <t>Določitev in preverjanje položajev, višin in smeri pri gradnji objekta s površino nad 500 m2 - krožišče</t>
  </si>
  <si>
    <t>Demontaža in odstranitev plastičnega smernika</t>
  </si>
  <si>
    <t xml:space="preserve">Odstranitev prometnega znaka s stranico/premerom 600 mm </t>
  </si>
  <si>
    <t>Ostranitev prometnega znaka s stranico 1200 mm</t>
  </si>
  <si>
    <t>Porušitev in odstranitev asfaltne plasti v debelini nad 10 cm (11 cm)</t>
  </si>
  <si>
    <t>Rezkanje in odvoz asfaltne krovne plasti v debelini do 3 cm</t>
  </si>
  <si>
    <t>Rezanje asfaltne plasti s talno diamantno žago, debeline 11 do 15 cm</t>
  </si>
  <si>
    <t>Porušitev in odstranitev robnika iz cementnega betona</t>
  </si>
  <si>
    <t>Porušitev in odstranitev zidu iz kamna, zloženega na suho</t>
  </si>
  <si>
    <t>Porušitev in odstranitev zidu iz ojačanega cementnega betona in kamna v cementni malti</t>
  </si>
  <si>
    <t>Začasni objekti</t>
  </si>
  <si>
    <t>1.3.3.</t>
  </si>
  <si>
    <t>13 311</t>
  </si>
  <si>
    <t xml:space="preserve">Organizacija gradbišča - postavitev začasnih objektov </t>
  </si>
  <si>
    <t>13 312</t>
  </si>
  <si>
    <t xml:space="preserve">Organizacija gradbišča - odstranitev začasnih objektov </t>
  </si>
  <si>
    <t>Površinski izkop plodne zemljine - 1.kategorije - strojno z nakladanjem</t>
  </si>
  <si>
    <t>Široki izkop slabo nosilne zemljine - 2. kategorije - strojno z nakladanjem</t>
  </si>
  <si>
    <t>Široki izkop zrnate kamnine - 3. kategorije - strojno z nakladanjem</t>
  </si>
  <si>
    <t>Široki izkop mehke kamnine - 4. kategorije - strojno z nakladanjem</t>
  </si>
  <si>
    <t>Široki izkop trde kamnine - 5. kategorije - strojno z nakladanjem</t>
  </si>
  <si>
    <t>Ureditev planuma temeljnih tal slabo nosilne zemljine -2. kategorije</t>
  </si>
  <si>
    <t>Ureditev planuma temeljnih tal zrnate kamine -3. kategorije</t>
  </si>
  <si>
    <t>Ureditev planuma temeljnih tal mehke kamine -4. kategorije</t>
  </si>
  <si>
    <t>Ureditev planuma temeljnih tal trde kamine -5. kategorije</t>
  </si>
  <si>
    <t>2.3.</t>
  </si>
  <si>
    <t xml:space="preserve">Dobava in vgraditev geotekstilije za ločilno plast (po načrtu) natezna trdnost nad 14 do 16 kN/m2 </t>
  </si>
  <si>
    <t>Vgraditev nasipa iz zrnate kamnine- 3. kategorije</t>
  </si>
  <si>
    <t>Vgraditev nasipa iz mehke kamnine- 4. kategorije</t>
  </si>
  <si>
    <t>Zasip z zrnato kamnino - 3. kategorije - strojno</t>
  </si>
  <si>
    <t>Izdelava posteljice iz drobljenih kamnitih zrn v debelini 30 cm (dobava iz kamnoloma; 0/63 mm)</t>
  </si>
  <si>
    <t>Ureditev planuma nasipa, zasipa, klina ali posteljice iz zrnate kamnine - 3. kategorije</t>
  </si>
  <si>
    <t>25 112</t>
  </si>
  <si>
    <t>Humuziranje brežine brez valjanja, v debelini do 15 cm - strojno in zatravitev s travnim semenom, material iz izkopa</t>
  </si>
  <si>
    <t>25 132</t>
  </si>
  <si>
    <t>Humuziranje zelenice brez valjanja, v debelini do 15 cm - strojno in zatravitev s travnim semenom, material iz izkopa</t>
  </si>
  <si>
    <t>29 121</t>
  </si>
  <si>
    <t>29 154</t>
  </si>
  <si>
    <t>Izdelava nevezane nosilne plasti enakomerno zrnatega drobljenca iz kamnine v debelini 21 do 30 cm (25 cm)</t>
  </si>
  <si>
    <t>Asfaltne nosilne plasti - Asphalt concrete - base (AC base)</t>
  </si>
  <si>
    <t>3.1.4-6</t>
  </si>
  <si>
    <t>Izdelava nosilne plasti bituminizirane zmesi AC 22 base B70/100 A3/Z5 v debelini 7 cm</t>
  </si>
  <si>
    <t>3.1.4-7</t>
  </si>
  <si>
    <t>Asfaltne vezne plasti - Asphalt concrete - binder (AC bin)</t>
  </si>
  <si>
    <t>Izdelava vezne plasti bituminizirane zmesi AC 22 bin PmB45/80-65 A3/Z5 v debelini 7 cm</t>
  </si>
  <si>
    <t>Asfaltne obrabne in zaporne plasti - bitumenski betoni - Asphalt concrete - surface (AC surf)</t>
  </si>
  <si>
    <t>Izdelava obrabne in zaporne plasti bituminizirane zmesi AC 8 surf B70/100 A3/Z2 v debelini 3,5 cm</t>
  </si>
  <si>
    <t>Vezane obrabne in zaporne plasti - površinske prevleke</t>
  </si>
  <si>
    <t>3.2.4.</t>
  </si>
  <si>
    <t>Čiščenje asfalta in pobrizg s polimerno bitumensko emulzijo do 0,30 kg/m2</t>
  </si>
  <si>
    <t>3.2.6.</t>
  </si>
  <si>
    <t>Asfaltne obrabne in zaporne plasti - drobirji z bitumenskim mastiksom-Stone mastic asphalt (SMA)</t>
  </si>
  <si>
    <t>Izdelava obrabne in zaporne plasti bituminizirane zmesi SMA 8 PmB 45/80-65 A3/Z2 v debelini 3,5 cm</t>
  </si>
  <si>
    <t>3.3.</t>
  </si>
  <si>
    <t>Vezane nosilne in obrabne plasti- cementni betoni</t>
  </si>
  <si>
    <t>Izdelava armiranobetonske plošče iz cementnega betona C 30/37, (armaturna mreža Q226), debeline 15 cm, ki jo vgradimo pod  tlakovanim povoznim delom krožnega križišča in tlakovanimi deli ločilnih otokov</t>
  </si>
  <si>
    <t>Tlakovane obrabne plasti</t>
  </si>
  <si>
    <t>Izdelava obrabne plasti iz malih tlakovcev iz silikatne kamnine velikosti 8 cm/8 cm/8 cm. Stiki zaliti z neskrčljivo mikroarnmirano cementno malto, na podlagi iz lepilne malte debeline 6 cm</t>
  </si>
  <si>
    <t>Izdelava obrabne plasti iz velikih tlakovcev iz silikatne kamnine velikosti 20 cm/20 cm/20 cm. Stiki zaliti z neskrčljivo mikroarnmirano cementno malto, na podlagi iz lepilne malte debeline 6 cm</t>
  </si>
  <si>
    <t xml:space="preserve">Dobava in vgraditev predfabriciranega dvignjenega robnika iz cementnega betona s prerezom 15/25 cm </t>
  </si>
  <si>
    <t xml:space="preserve">Dobava in vgraditev predfabriciranega pogreznjenega robnika iz cementnega betona s prerezom 15/25 cm </t>
  </si>
  <si>
    <t>Dobava in vgraditev dvignjenega (+12 cm) klesanega robnika iz naravnega kamna (svetlo siv granit) s prerezom 12/25 cm,  rezan rob 2 cm. SREDINSKI KROG KROŽNEGA KRIŽIŠČA</t>
  </si>
  <si>
    <t>Dobava in vgraditev pogreznjenega (+1,5 cm) klesanega robnika iz naravnega kamna (svetlo siv granit) s prerezom 12/25 cm,  rezan rob 2 cm. ZUNANJI ROB POVOZNEGA DELA SREDIŠČNEGA OTOKA</t>
  </si>
  <si>
    <t>Izdelava bankine iz drobljenca, široke do 0,50 m</t>
  </si>
  <si>
    <t>Izdelava bankine iz drobljenca, široke 0,76 do 1,00 m</t>
  </si>
  <si>
    <t>Izdelava bankine iz drobljenca, široke nad 1,00 m</t>
  </si>
  <si>
    <t>GRADBENA IN OBRTNIŠKA DELA</t>
  </si>
  <si>
    <t xml:space="preserve">ZIDARSKA IN KAMNOSEŠKA DELA </t>
  </si>
  <si>
    <t>Izdelava ekološkega otoka (5,0x10,0m), plošče  iz ojačenega cementnega betona C30/37 v prerez do 0,30 m3/m2 (h plošče= 0,2 m), skupaj z izdelavo podprtega opaža bočnih stranic in dobava in postavitev mreže iz vlečene jeklene žice B500A, s premerom &gt; od 4 in  &lt; od 12 mm, masa 3,1 do 4 kg/m2</t>
  </si>
  <si>
    <t>Zidanje z lomljencem iz karbonatnih kamnin v cementni malti na dve lici prerez do 0,5 m3/m2 (ZID OKOLI EKOLOŠKEGA OTOKA h=1,5m;d=0,4m)</t>
  </si>
  <si>
    <t>POKONČNA OPREMA CEST</t>
  </si>
  <si>
    <t>Izdelava temelja iz cementnega betonaC 12/15, globine 80 cm, premera 40 cm</t>
  </si>
  <si>
    <t>Dobava in vgraditev stebriča za prometni znak iz vroče cinkane jeklene cevi premera 64 mm, dolge 2000</t>
  </si>
  <si>
    <t>Dobava in vgraditev stebriča za prometni znak iz vroče cinkane jeklene cevi premera 64 mm, dolge 2500</t>
  </si>
  <si>
    <t>Dobava in vgraditev stebriča za prometni znak iz vroče cinkane jeklene cevi premera 64 mm, dolge 3000</t>
  </si>
  <si>
    <t>Dobava in vgraditev stebriča za prometni znak iz vroče cinkane jeklene cevi premera 64 mm, dolge 3500</t>
  </si>
  <si>
    <t>Dobava in vgraditev stebriča za prometni znak iz vroče cinkane jeklene cevi premera 64 mm, dolge 4500</t>
  </si>
  <si>
    <t>61 452</t>
  </si>
  <si>
    <t>Dobava in pritrditev trikotnega prometnega znaka, podloga iz aluminijaste pločevine, znak z odsevno folijo RA3, dolžina stranice a =900 mm (2101, 1106-2, 1111, 1112)</t>
  </si>
  <si>
    <t>61 652</t>
  </si>
  <si>
    <t>Dobava in pritrditev okroglega prometnega znaka iz aluminijaste pločevine, znak z odsevno folijo RA3, premera 600 mm (2304, 2301-1, 2102)</t>
  </si>
  <si>
    <t>61 721</t>
  </si>
  <si>
    <t>Dobava in pritrditev prometnega znaka, podloga iz aluminijaste pločevine, znak z odsevno folijo RA3, velikosti  fi100x800mm (3313-1)</t>
  </si>
  <si>
    <t>61 722</t>
  </si>
  <si>
    <t>Dobava in pritrditev prometnega znaka, podloga iz aluminijaste pločevine, znak z odsevno folijo RA2, velikosti  350x300mm (3600)</t>
  </si>
  <si>
    <t>Dobava in pritrditev prometnega znaka, podloga iz aluminijaste pločevine, znak z odsevno folijo RA3, velikosti  600x300mm (4103-1)</t>
  </si>
  <si>
    <t>61 723</t>
  </si>
  <si>
    <t>Dobava in pritrditev prometnega znaka, podloga iz aluminijaste pločevine, znak z odsevno folijo RA3, velikosti  300x900mm (3313_D)</t>
  </si>
  <si>
    <t>Dobava in pritrditev prometnega znaka, podloga iz aluminijaste pločevine, znak z odsevno folijo RA2, velikosti  1000x350mm (3403)</t>
  </si>
  <si>
    <t>61 724</t>
  </si>
  <si>
    <t>Dobava in pritrditev prometnega znaka, podloga iz aluminijaste pločevine, znak z odsevno folijo RA2, velikosti  1300x350mm (3403)</t>
  </si>
  <si>
    <t>Dobava in pritrditev prometnega znaka, podloga iz aluminijaste pločevine, znak z odsevno folijo RA2, velikosti  1000x500mm (2435)</t>
  </si>
  <si>
    <t>61 725</t>
  </si>
  <si>
    <t>Dobava in pritrditev prometnega znaka, podloga iz aluminijaste pločevine, znak z odsevno folijo RA2, velikosti  2100x350mm (3403)</t>
  </si>
  <si>
    <t>61 728</t>
  </si>
  <si>
    <t>Dobava in pritrditev prometnega znaka, podloga iz aluminijaste pločevine, znak z odsevno folijo RA2, velikosti  3000x2000mm (3410)</t>
  </si>
  <si>
    <t>62 122</t>
  </si>
  <si>
    <t>Izdelava tankoslojne vzdolžne označbe na vozišču z enokomponentno belo barvo, vključno 250 g/m2 posipa z drobci / kroglicami stekla, strojno, debelina plasti suhe snovi 250 mm, širina črte 12 cm ( 5111, 5112, 5121, 5122-2)</t>
  </si>
  <si>
    <t>62 163</t>
  </si>
  <si>
    <t>Izdelava tankoslojne prečne in ostalih označb na vozišču z enokomponentno belo barvo, vključno 250 g/m2 posipa z drobci / kroglicami stekla, strojno, debelina plasti suhe snovi 250 mm, širina 50 cm (5211, 5212)</t>
  </si>
  <si>
    <t>62 166</t>
  </si>
  <si>
    <t>Izdelava tankoslojne prečne in ostalih označb na vozišču z enokomponentno belo barvo, vključno 250 g/m2 posipa z drobci / kroglicami stekla, strojno, debelina plasti suhe snovi 250mm, površina označbe 0,6 do 1,0 m2 (5604)</t>
  </si>
  <si>
    <t>62 252</t>
  </si>
  <si>
    <t>Doplačilo za izdelavo prekinjenih 1-1-1 vzdolžnih označb na vozišču, širina črte 12 cm (5121, 5122-2)</t>
  </si>
  <si>
    <t>62 423</t>
  </si>
  <si>
    <t>Izdelava debeloslojne vzdolžne označbe na vozišču z večkomponentno hladno plastiko z vmešanimi drobci / kroglicami stekla, vključno 200 g/m2 dodatnega posipa z drobci stekla, strojno, debelina plasti 3 mm, širina črte 50 cm (5231)</t>
  </si>
  <si>
    <t>OPREMA ZA VODENJE PROMETA</t>
  </si>
  <si>
    <t>63 111</t>
  </si>
  <si>
    <t>Dobava in pritrditev HDPE smernika, ki je dodatno UV stabilizirano po postopku brizganja, z votlim prerezom. Barva smernika je bela. Svetlobni odbojniki so vgreznjeni v telo smernika. Dolžina smernika je 1200 mm.</t>
  </si>
  <si>
    <t>6.4.</t>
  </si>
  <si>
    <t>OPREMA ZA ZAVAROVANJE PROMETA</t>
  </si>
  <si>
    <t>64 000</t>
  </si>
  <si>
    <t>Dobava in vgraditev jeklene varnostne ograje, vključno vse elemente, za nivo zadrževanja H1 in za delovno širino W4.</t>
  </si>
  <si>
    <t>79 351</t>
  </si>
  <si>
    <t>79 514</t>
  </si>
  <si>
    <t>Izdelava projektne dokumentacijeza projekt izvedenih del (PID)</t>
  </si>
  <si>
    <t>79 600</t>
  </si>
  <si>
    <t>Izdelava navodil za obratovanje in vzdrževanje in obrazcev za vpis v BCP</t>
  </si>
  <si>
    <t>Izdelava nevezane nosilne plasti enakomerno zrnatega drobljenca iz kamnine v debelini 20 cm</t>
  </si>
  <si>
    <t>Izdelava nevezane nosilne plasti enakomerno zrnatega drobljenca iz kamnine v debelini 21 do 30 cm</t>
  </si>
  <si>
    <t>Izdelava obrabne in zaporne plasti bituminizirane zmesi AC 8 surf B70/100 A5/Z3 v debelini 4 cm</t>
  </si>
  <si>
    <t>Izdelava tlakovane obrabne plasti iz plošč iz cementnega betona (betonske čepaste opozorilne oznake) velikosti 30 cm/30 cm/8 cm, na podlagi iz cementne malte debeline 6 cm (dobava in vgrajevanje talnega taktilnega sistema)</t>
  </si>
  <si>
    <t xml:space="preserve">Dobava in vgraditev predfabriciranega pogreznjenega robnika iz cementnega betona s prerezom 8/20 cm </t>
  </si>
  <si>
    <t>Dobava in vgraditev ojačenega cementnega betona C30/37 v temelje prerez do 0,30 m3/m2 (0,5x0,5 m), skupaj z izdelavo podprtega opaža bočnih stranic in dobava in postavitev mreže iz vlečene jeklene žice B500A, s premerom &gt; od 4 in  &lt; od 12 mm, masa 3,1 do 4 kg/m2 (TEMELJ ZIDU PRI PREHODU ZA PEŠCE )</t>
  </si>
  <si>
    <t>Zidanje z lomljencem iz karbonatnih kamnin v cementni malti na dve lici prerez do 0,5 m3/m2 (ZID PRI PREHODU ZA PEŠCE h=1,0m;d=0,4m; )</t>
  </si>
  <si>
    <t>Obnova in zavarovanje zakoličbe trase komunalnih vodov v ravninskem terenu (MET.KAN., JR omr., NN omr.., TK omr., VODOVOD)</t>
  </si>
  <si>
    <t>11 131</t>
  </si>
  <si>
    <t>Obnova in zavarovanje zakoličbe trase komunalnih vodov (meteorna kanalizacija) v ravninskem terenu</t>
  </si>
  <si>
    <t>Postavitev in zavarovanje prečnega profila za komunalne vode v ravninskem terenu</t>
  </si>
  <si>
    <t>OSTALA PREDDELA</t>
  </si>
  <si>
    <t>Organizacija gradbišča - postavitev začasnih objektov (cestna dela)</t>
  </si>
  <si>
    <t>Organizacija gradbišča - odstranitev začasnih objektov (cestna dela)</t>
  </si>
  <si>
    <t>IZKOPI</t>
  </si>
  <si>
    <t>Izkop za komunalne vode se upošteva do spodnjega ustroja ceste</t>
  </si>
  <si>
    <t>Površinski izkop plodne zemljine, debeline 15cm - 1.kategorije - strojno z nakladanjem</t>
  </si>
  <si>
    <t>Široki izkop zrnate kamnine – 3. kategorije – strojno z nakladanjem
(izkop ponikovalnega polja)</t>
  </si>
  <si>
    <t>Široki izkopi mehke kamnine - 4.kategorije - strojno z nakladanjem (izkop ponikovalnega polja)</t>
  </si>
  <si>
    <t>Široki izkop trde kamnine – 5. kategorije z nakladanjem (izkop ponikovalnega polja)</t>
  </si>
  <si>
    <t>Izkop mehke kamnine – 4. kategorije za temelje, kanalske rove, prepuste, jaške in drenaže, širine do 1,0 m in globine do 1,0 m</t>
  </si>
  <si>
    <t>Izkop trde kamnine – 5. kategorije za temelje, kanalske rove, prepuste, jaške in drenaže, širine do 1,0 m in globine do 1,0 m</t>
  </si>
  <si>
    <t>Izkop mehke kamnine – 4. kategorije za temelje, kanalske rove, prepuste, jaške in drenaže, širine do 1,0 m in globine 1,1 do 2,0 m</t>
  </si>
  <si>
    <t>Izkop trde kamnine – 5. kategorije za temelje, kanalske rove, prepuste, jaške in drenaže, širine do 1,0 m in globine 1,1 do 2,0 m</t>
  </si>
  <si>
    <t>NASIPI, ZASIPI, KLINI, POSTELJICA IN GLINASTI NABOJ</t>
  </si>
  <si>
    <t>Dobava in vgradnja drobljenca 8/16mm za posteljico in obsip cevi do višine 30cm nad temenom cevi. Natančnost izdelave posteljice je ± 1cm</t>
  </si>
  <si>
    <t xml:space="preserve">Dobava in vgradnja pranega peska v debelini 5cm na dnu ponikovalnega polja. </t>
  </si>
  <si>
    <t>Dobava in zasip ponikovalnega sistema s pranim prodom 8/16 do 16/32mm do višine 30cm nad vrhom ponikovalnega elementa.</t>
  </si>
  <si>
    <t xml:space="preserve">Dobava in zasip gradbene jame nad ponikovalnim sistemom z materialom od izkopa, ter komprimiranje v plasteh po 20cm. </t>
  </si>
  <si>
    <t>PREVOZI, RAZPROSTIRANJE IN UREDITEV DEPONIJ MATERIALA</t>
  </si>
  <si>
    <t>GEODETSKA DELA</t>
  </si>
  <si>
    <t>ČIŠČENJE</t>
  </si>
  <si>
    <t>POVŠRINSKO ODVODNJAVANJE</t>
  </si>
  <si>
    <t xml:space="preserve">Tlakovanje brežin in dna odvodnih jarkov z lomljencem iz apnenca debeline ds=15cm, stiki zapolnjeni s cementno malto, na podložni plasti cementnega betona C12/15 debeline 10cm. </t>
  </si>
  <si>
    <t>Tlakovanje brežin in dna jarkov z lomljencem iz apnenca dsr=40 cm. Vidne fuge na brežini so zapolnjene s humusnim materialom in zatravljene.</t>
  </si>
  <si>
    <t>GLOBINSKO ODVODNJAVANJE - KANALIZACIJA</t>
  </si>
  <si>
    <t>Izdelava kanalizacije iz cevi iz plastičnih mas, dvoslojnih rebrastih PEHD cevi DN200/176 tip SN 8kN/m2, vgrajenih na peščeno posteljico</t>
  </si>
  <si>
    <t>Izdelava kanalizacije iz cevi iz plastičnih mas, dvoslojnih rebrastih PEHD cevi DN200/176 tip SN 4kN/m2,polno obbetonirana cev</t>
  </si>
  <si>
    <t>Izdelava kanalizacije iz cevi iz plastičnih mas, dvoslojnih rebrastih PEHD cevi DN250/216 tip SN 8kN/m2, vgrajenih na peščeno posteljico</t>
  </si>
  <si>
    <t>Izdelava kanalizacije iz cevi iz plastičnih mas, dvoslojnih rebrastih PEHD cevi DN315/271 tip SN 8kN/m2, vgrajenih na peščeno posteljico</t>
  </si>
  <si>
    <t>Izdelava kanalizacije iz cevi iz plastičnih mas, dvoslojnih rebrastih PEHD cevi DN400/343 tip SN 8kN/m2, vgrajenih na peščeno posteljico</t>
  </si>
  <si>
    <t>Dobava in montaža fazonskih kosov iz dvoslojnih rebrastih PE cevi tip SN 8kN/m2</t>
  </si>
  <si>
    <t>Dobava in montaža kanalizacije iz cevi iz PVC DN100 tip SN 8kN/m2 na peščeni posteljici. (prezračevalni sistem ponikovalnega polja)</t>
  </si>
  <si>
    <t>Dobava in montaža kanalizacije iz cevi iz PVC DN250 tip SN 8kN/m2 na peščeni posteljici. (razdelilni sistem ponikovalnega polja)</t>
  </si>
  <si>
    <t>Dobava in montaža kanalizacije iz cevi iz PVC DN400 tip SN 8kN/m2  na peščeni posteljici. (priklopi na lovilec olj 2)</t>
  </si>
  <si>
    <t>Dobava in montaža fazonskih kosov iz PVC cevi tip SN 8kN/m2</t>
  </si>
  <si>
    <t>lok DN100 90°</t>
  </si>
  <si>
    <t>odcep DN100/100 90°</t>
  </si>
  <si>
    <t>lok DN200 90°</t>
  </si>
  <si>
    <t>odcep DN250/250 90°</t>
  </si>
  <si>
    <t>4.4.</t>
  </si>
  <si>
    <t>JAŠKI</t>
  </si>
  <si>
    <t>Izdelava jaška iz cementnega betona, krožnega prereza s premerom 100 cm, globokega 2.0 do 2,5 m (vtočni jašek v prepust, razdelilni jašek pred ponikovalnim poljem)</t>
  </si>
  <si>
    <t>Dobava in vgradnja tipskih revizijskih jaškov:
-osnova jaška DN800 iz polietilena z vtokom in iztokom. 
-telo jaška iz PE cevi DN800
-betonski temelj C 16/20
-konus jaška DN600
-AB venec
-globina 1,5 do 2,0 m</t>
  </si>
  <si>
    <t>Dobava in vgradnja tipskih revizijskih jaškov:
-osnova jaška DN1000 iz polietilena z vtokom in iztokom. 
-telo jaška iz PE cevi DN1000
-betonski temelj C 16/20
-konus jaška DN600
-AB venec
-globina 2,0 do 4,0 m</t>
  </si>
  <si>
    <t>Dobava in vgraditev litoželezne robne rešetke z nosilnostjo 250 kN, s prerezom 570/610 mm komplet z AB nosilnim vencem.</t>
  </si>
  <si>
    <t>Dobava in vgraditev pokrova iz duktilne litine z nosilnostjo 125 kN, krožnega prereza s premerom 500 mm (vtok pod robnikom)</t>
  </si>
  <si>
    <t>Dobava in vgraditev pokrova iz duktilne litine z nosilnostjo 125 kN, krožnega prereza s premerom 600 mm  (z odprtinami za ventilacijo)</t>
  </si>
  <si>
    <t>Dobava in vgraditev pokrova iz duktilne litine z nosilnostjo 400 kN, krožnega prereza s premerom 600 mm  (z odprtinami za ventilacijo)</t>
  </si>
  <si>
    <t>Dvig/nižanje (do 50 cm) obstoječega jaška iz cementnega betona, po detajlu iz načrta, krožnega prereza s premerom nad 80 cm ali kvadratnega prereza nad 60/60 cm</t>
  </si>
  <si>
    <t>Dobava in vgraditev dilatacijske plošče za okrogli jašek in okrogli pokrov (400kN), dimenzije pokrova 600 mm</t>
  </si>
  <si>
    <t>Dobava in montaža koalescenčnega separatorja mineralnih olj z integriranim usedalnikom in by-passom nazivne velikosti NS15 z by-passom 150 (max.150 l/s). Vsi deli lovilca olj so narejeni skladno s standardom SIST EN858/1-2 z vsemi dodatnimi deli. Razred separatorja olj S-lb-P (&gt;5mg/l). Možnost vgradnje priprave za odvzem vzorca odpadne vode. Opremljen je s poviškom DN1000 skupne višine 1.5 oz 2.0m in LŽ pokrovoma nosilnosti 400kN (125kN v zelenici). Lovilec olja vgraditi po navodilih proizvajalca.</t>
  </si>
  <si>
    <t>Dobava in vgradnja sistema za ponikanje padavinskih vod. Sistem sestoji iz predfabriciranih PP blokov. Dimenzije ponikovalnega polje znašajo minimalno 15,9x5,4x0,87m z minimalnim uporabnim volumnom 53,2m3. Postavka vključuje dobavo in vgradnjo potrebnih blokov, čelnih sten, pritrdilnih in povezovalnih elementov.
Kvaliteta kot Hauraton Drainfix Twin 1/1 ali enakovredno.
Postavka vključuje tudi strošek preverbe vpojnosti zemljine (koeficient infiltracije) na dnu gradbene jame. V primeru odstopanj je potrebno obvestiti odgovornega projektanta in nadzornika.</t>
  </si>
  <si>
    <t>Nabava in vgradnja netkanega PE geotekstila za ovijanje ponikovalnega sistema minimalne gostote 200gr/m2. Preklopi na spojih morajo biti minimalno 30-50cm.</t>
  </si>
  <si>
    <t>Izdelava poševne iztočne glave  krožnega prereza iz cementnega betona s premerom 50 cm z vsemi dodatnimi deli (opažanje, armiranje …)</t>
  </si>
  <si>
    <t>4.5.</t>
  </si>
  <si>
    <t>PREPUSTI</t>
  </si>
  <si>
    <t xml:space="preserve">Izdelava prepusta krožnega prereza iz cevi iz ojačanega cementnega betona DN500 na betonskem podstavku C25/30.  
</t>
  </si>
  <si>
    <t>Trasiranje nove trase kabelske kanalizacije cestne razsvetljave</t>
  </si>
  <si>
    <t>Zakoličba vseh ostalih obstoječih podzemnih komunalnih vodov - vodovod, elektrika, telekomunikacije, kanalizacija, plinovod ….</t>
  </si>
  <si>
    <t>Izkop kabelskega jarka v terenu III. in IV. ktg. širine do 0,4 m in globine do 1,0 m (glej risbo - Karakteristični prerezi kabelskega rova) - upoštevano 80% celotnega izkopa</t>
  </si>
  <si>
    <t>Izkop kabelskega jarka v terenu V. in VI. ktg. širine do 0,4 m in globine do 1,0 m (glej risbo - Karakteristični prerezi kabelskega rova) - upoštevano 20% celotnega izkopa</t>
  </si>
  <si>
    <t>Fino planiranje in utrjevanje dna jarka pred položitvijo peščene oziroma betonske posteljice</t>
  </si>
  <si>
    <t>Izdelava posteljice iz agregatnega materiala frakcije 0-4 mm v debelini plasti d=10 cm in obsip cevi z agregatnim materialom frakcije 0-4 m v debelini plasti d=10 cm nad temenom cevi, polaganje ozemljilnega valjanca</t>
  </si>
  <si>
    <t xml:space="preserve">Zasip jarka z izkopanim materialom z nabijanjem po slojih 15 cm s prebrano zemljo do vrha jarka oziroma do vrha brežine ali zelenice, polaganje PVC opozorilnega traku
</t>
  </si>
  <si>
    <t>GRADBENA DELA - CR</t>
  </si>
  <si>
    <t>Stigmaflex cev f110 mm (v kolutu) skupaj z original čepi, vodotesnimi spoji, distančniki, koleni, …, položena v kabelski rov</t>
  </si>
  <si>
    <t>Stigmaflex cev f90 mm (v kolutu) skupaj z original čepi, vodotesnimi spoji, distančniki, koleni, …, položena v kabelski rov</t>
  </si>
  <si>
    <t>Stigmaflex cev f63 mm (v kolutu) skupaj z original čepi, vodotesnimi spoji, distančniki, koleni, …, položena v kabelski rov</t>
  </si>
  <si>
    <t>Dobava in polaganje pocinkanega valjanca FeZn 25x4mm, vključno s križnimi sponkami INOX izvedbe, priključitvami na ozemljilne sisteme, protikorozijsko zaščito z bitumensko maso, ….</t>
  </si>
  <si>
    <t>Rdeč PVC opozorilni trak z napisom "POZOR ELEKTRIKA" položen v kabelski rov</t>
  </si>
  <si>
    <t>Izdelava temelja za kandelaber do h= 8,0 m (količine za izdelavo enega temelja)</t>
  </si>
  <si>
    <t>- strojni in deloma ročni izkop jame dimenzij (axbxg): 1,1 x 1,1 x 1,2 m v terenu III. do VI. ktg. (80% v terenu III. do IV. in 20% v terenu V. do VI. ktg.)</t>
  </si>
  <si>
    <t>- planiranje dna gradbene jame</t>
  </si>
  <si>
    <t>- polaganje filca</t>
  </si>
  <si>
    <t>- izdelava podlage s podložnim betonom C12/15, prereza 0,1m3/m2, v debelini 10cm</t>
  </si>
  <si>
    <t>- izdelava opaža sten in demontaža opaža po betoniranju</t>
  </si>
  <si>
    <t>- vgradnja aramturnega železa (mreže in palice ustreznih profilov)</t>
  </si>
  <si>
    <t>- sidrni vijak za pritrditev kandelabra na temelj, dimenzij M20 x 600 x 270 mm</t>
  </si>
  <si>
    <t xml:space="preserve">- vgradnja betona C25/30, v temelj dimenzij (axbxg): 0,8m x 0,8m x 1,0m </t>
  </si>
  <si>
    <t>- vgradnja do 1x stigmaflex cevi  f90mm, dolžine 1,0 m, za uvod kablov v kandelaber</t>
  </si>
  <si>
    <t>- zasipnje sten okoli jaška s tamponskim gramozom in delno z izkopanim materialom, utrjevanje po slojih 20cm, finalno planiranje</t>
  </si>
  <si>
    <t>- zaključno dobetoniranje temelja in vrh, ki gleda iz zemlje, zalikamo v blagem nagibu</t>
  </si>
  <si>
    <t>Izdelava kabelskega jaška notranjih dimenzij 50x50x65 cm v pločniku ali zelenici (količine za izdelavo enega jaška)</t>
  </si>
  <si>
    <t>- strojni in deloma ročni izkop jame dimenzij (axbxg): 0,7x0,7x0,85 m v terenu III. do VI. ktg. (80% v terenu III. in IV. ter  20% v terenu V. in VI. ktg.)</t>
  </si>
  <si>
    <t xml:space="preserve">- vgradnja prefabriciranega betonskega kabelskega jaška kot npr. tip Jadranka notranjih dimenzij 50x50x45 cm </t>
  </si>
  <si>
    <t>- vgradnja prefabriciranega podaljška betonskega kabelskega jaška kot npr. tip Jadranka notranjih dimenzij 50x50x20 cm, pritrditev na osnovni jašek</t>
  </si>
  <si>
    <t>- izdelava odprtine v steni jaška  za uvod cevi kabelske kanalizacije v jašek, obdelava odprtine v steni s finim ometom po izvedbi kabelske kanalizacije</t>
  </si>
  <si>
    <t>-  vgradnja enojnega LTŽ pokrova z odprtino 500x500 mm z napisom ELEKTRIKA in nosilnostjo 125 kN skupaj z okvirjem</t>
  </si>
  <si>
    <t>- zasipnje sten okoli jaška s tamponskim gramozom in delno z izkopanim materialom, utrjevanje po slojih 20 cm, finalno planiranje</t>
  </si>
  <si>
    <t>Strojno dolbljenje preboja dimenzij do f110 mm v steno   kabelskega jaška za uvod cevi kabelske kanalizacije v kabelski jašek, obdelava odprtine v steni s finim ometom po izvedbi kabelske kanalizacije</t>
  </si>
  <si>
    <t>Izvedba križanj kabelske kanalizacije z ostalimi podzemnimi komunalnimi instalacijami (skladno s "Smernice in navodila za izbiro, polaganje in prevzem elektroenergetskih kablov nazivne napetosti 1kV do 35kV – Elektro inštitut Milan Vidmar – Študija št. 2090, september 2011")</t>
  </si>
  <si>
    <t>ELEKTROMONTAŽNA DELA - CR</t>
  </si>
  <si>
    <t>Kabel NAYY-J 4x16 mm2 uvlečen v kabelsko kanalizacijo</t>
  </si>
  <si>
    <t>Kabelski tulci za zaključek kabla NAYY-J 4x16 mm2, toploskrčne cevi z lepilom za zaščito kabelskih tulcev, priklop kabla na priključno ploščo v kandelabru JR, toplokrčni zaključni čep za neizkoriščeno žilo</t>
  </si>
  <si>
    <t xml:space="preserve">Priklop kabla  NAYY-J 4x16 mm2  v novo prižigališče </t>
  </si>
  <si>
    <t>Raven štirisegmenti, okrogli kandelaber javne razsvetljave, višine od tal h=8,0m, prilagojen za montažo na sidrne vijake, vročecinkane izvedbe (nanos cinka mora biti v skladu s standardom EN ISO 1461 minimalno 86mm) - privarjena sidrna plošča dimenzij: 300x300x15mm, vrh kandelabra prilagojen za direktni natik svetilke (f=60mm), s priključno ploščo z varovalkami  in kompletnim ožičenjem (FG16OR16 3x2,5mm2), kot npr. TC15P (Pali Campion), postavljen na temelj z avtodvigalom, priklop ozemljitvenega valjanca na kandelaber</t>
  </si>
  <si>
    <t xml:space="preserve">S1 LED cestna svetilka, postavljena z avtodvigalom (hiab s košaro), Ohišje iz tlačno vlitega aluminija, hladilna rebra ohišja izpostavljena atmosferi, siva barva ohišja (RAL9007), odporna na korozijo in slanico, ravno, varnostno kaljeno steklo (optični izhod LED svetilke), debeline min. 5 mm, silikonsko tesnilo okrog zaščitnih pokrovov, vijaki in podložke iz nerjavečega jekla, zahtevano modularno vzdrževanje in popravilo svetilke, vodoravna in vertikalna montaža na FI42-60 mm na drog/krak z nastavljivim nagibom svetilke, 0 °, 10 °, 15 ° (vodoravna montaža), 0 °, 5 ° i 15 ° (vertikalna montaža), stopnja zaščite pred vodo in prahom: minimalno IP66, stopnja mehanske trdnosti: minimalno IK09/IK08, vgrajen ventil za izenačevanje pritiska v svetilki, maksimalna neto teža LED svetilke: 6,4 kg, hitri konektor IP66/68 za priklop svetilke brez odpiranja ohišja, cestna optika, Full cut-off, CCT: 3000K, CRI: ≥70, svetlobni izkoristek LED svetilke: minimalno 131 lm/W, minimalni svetlobni tok LED svetilke: 5240lm, gonilni tok LED modula: maksimalno 400 mA, nazivna moč LED svetilke: maksimalno 40W, vhodna napetost: 220…240 V / 50 ~ 60 Hz, faktor moči: 0.95/0.90, delovna temperatura: -20 to +45 °C, LED gonilnik s termično zaščito in prenapetostno zaščito minimalno 10 kV, možnost samodejne redukcije moči v 5 korakih (Astrološki odziv), dolga življenjska doba LED: &gt;100.000 h (L80/B10), električni zaščitni razred (IEC): ZR I (ZR II na zahtevo), temperatura ambienta: Ta=35°C, ENEC certifikat, EU poreklo, 5 let garancije na celotno LED svetilko, ULOR = 0
Kot npr. MAGNUM MT-32 LED 40W 3000K OPTICS-C, MT-LIGHT                                        </t>
  </si>
  <si>
    <t>Električne meritve zaščite proti električnemu udaru in ozemljitev z izdelavo merilnega poročila, merilec mora imeti opralvljen izpit Preglednik manj zahtevnih (zahtevnih) električnih inštalacij in inštalacij zaščite pred delovanjem strele, meritve morajo biti narejene v prisotnosti odgovornega nadzornika električnih instalacij in opreme - merilec mora biti prisoten pri gradnji v vseh gradbenih fazah!</t>
  </si>
  <si>
    <t>Preizkus delovanja zunanje razsvetljave, svetlobno tehnične meritve</t>
  </si>
  <si>
    <t>OSTALO</t>
  </si>
  <si>
    <t>Nadzor upravljalca cestne razsvetljave (po dejanskih stroških)</t>
  </si>
  <si>
    <t>Projektantski nadzor električnih napeljav - vrednost urne postavke po priporočilih IZS in ZAPS, vključen je tudi potovalni čas</t>
  </si>
  <si>
    <t>Priprava podlog z vrisanimi spremembami instalacij, z vsemi vrisanimi shemami, seznam z opisom sprememb ter predaja te dokumentacije projektantskemu podjetju za izdelavo projekta izvedenih del električnih napeljav (PID)</t>
  </si>
  <si>
    <t>Izdelava geodetskega posnetka in izdelava elaborata za vris v kataster komunalnih vodov, vnos v kataster komunalnih komunalnih vodov, posnetek izvesti pred zasipanje kabelskega jarka vodov</t>
  </si>
  <si>
    <t>ČIŠČENJE TERENA</t>
  </si>
  <si>
    <t>PLANUM TEMELJNIH TAL</t>
  </si>
  <si>
    <t>LOČILNE, DRENAŽNE IN FILTRSKE PLASTI TER DELOVNI PLATO</t>
  </si>
  <si>
    <t>BREŽINE IN ZELENICE</t>
  </si>
  <si>
    <t>I. CESTA</t>
  </si>
  <si>
    <t>Odstranitev grmovja in dreves z debli premera do 10 cm ter vej na gosto porasli površini - ročno, vključno z nakladanjem in odvozom na trajno deponijo s plačilom ustreznih pristojbin</t>
  </si>
  <si>
    <t>Posek in odstranitev drevesa z deblom premera 11 do 30 cm ter ostranitev vej vključno z nakladanjem in odvozom na trajno deponijo s plačilom ustreznih pristojbin</t>
  </si>
  <si>
    <t>Odstranitev panja s premerom 11 do 30 cm z nakladanjem in odvozom na trajno deponijo s plačilom ustreznih pristojbin</t>
  </si>
  <si>
    <t>Prevoz materiala na trajno deponijo</t>
  </si>
  <si>
    <t>Odlaganje odpadne/odvečne zemljine na trajno deponijo, vključno s plačilom ustreznih pristojbin</t>
  </si>
  <si>
    <t>Odlaganje odpadne/odvečne zmesi zemljine in kamnine na trajno deponijo, vključno s plačilom ustreznih pristojbin</t>
  </si>
  <si>
    <t>Odlaganje odpadnega asfalta na trajno deponijo, vključno s plačilom ustreznih pristojbin</t>
  </si>
  <si>
    <t>Odlaganje odpadnega cementnega betona na trajno deponijo, vključno s plačilom ustreznih pristojbin</t>
  </si>
  <si>
    <t>Odstranitev grmovja in dreves z debli premera do 10 cm ter vej na gosto porasli površini - strojno, vključno z nakladanjem in odvozom na trajno deponijo s plačilom ustreznih pristojbin</t>
  </si>
  <si>
    <t>Posek in odstranitev drevesa z deblom premera 11 do 30 cm ter odstranitev vej, vključno z nakladanjem in odvozom na trajno deponijo s plačilom ustreznih pristojbin</t>
  </si>
  <si>
    <t>Posek panja s premerom 11 do 30 cm, vključno z nakladanjem in odvozom na trajno deponijo s plačilom ustreznih pristojbin</t>
  </si>
  <si>
    <t>Pregled in čiščenje kanala pred izvedbo tlačnega preskusa</t>
  </si>
  <si>
    <t>Nakladanje in odvoz odvečnega materiala (merjeno v raščenem stanju) na trajno deponijo, vključno s plačilom ustreznih pristojbin</t>
  </si>
  <si>
    <t xml:space="preserve"> - nakladanje in odvoz odvečnega materiala na trajno deponijo, vključno s plačilom ustreznih pristojbin</t>
  </si>
  <si>
    <t xml:space="preserve"> - nakladanje in odvoz odvečnega materiala (merjeno v raščenem stanju) na trajno deponijo, vključno s plačilom ustreznih pristojbin</t>
  </si>
  <si>
    <r>
      <t xml:space="preserve">V navedeni postavki </t>
    </r>
    <r>
      <rPr>
        <b/>
        <sz val="11"/>
        <rFont val="Arial"/>
        <family val="2"/>
        <charset val="238"/>
      </rPr>
      <t>0017</t>
    </r>
    <r>
      <rPr>
        <sz val="11"/>
        <rFont val="Arial"/>
        <family val="2"/>
        <charset val="238"/>
      </rPr>
      <t xml:space="preserve"> zavihka </t>
    </r>
    <r>
      <rPr>
        <b/>
        <sz val="11"/>
        <rFont val="Arial"/>
        <family val="2"/>
        <charset val="238"/>
      </rPr>
      <t>I. CESTA IN PLOČNIK; 1. PREDDELA; 1.3. OSTALA PREDDELA; 1.3.1. Omejitev prometa,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izdelave elaborata, vodenja prometa v času gradnje, izvedbe začasnih zavarovanj in vzdrževanje voznih površin so strošek izvajalca.</t>
    </r>
  </si>
  <si>
    <t>Opis postavke: 
(količine za izdelavo enega temelja)</t>
  </si>
  <si>
    <t>Opis postavke: 
(količine za izdelavo enega jaška)</t>
  </si>
  <si>
    <t>64 281</t>
  </si>
  <si>
    <t xml:space="preserve">Dobava in vgraditev vkopane zaključnice, dolžine 4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</si>
</sst>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
    <numFmt numFmtId="165" formatCode="#,##0.00\ \€"/>
    <numFmt numFmtId="166" formatCode="_-* #,##0.00\ _S_I_T_-;\-* #,##0.00\ _S_I_T_-;_-* &quot;-&quot;??\ _S_I_T_-;_-@_-"/>
    <numFmt numFmtId="167" formatCode="0000"/>
    <numFmt numFmtId="168" formatCode="#,##0.0000"/>
    <numFmt numFmtId="169" formatCode="#,##0.0"/>
    <numFmt numFmtId="170" formatCode="dd/mm/yy"/>
    <numFmt numFmtId="171" formatCode="_-* #,##0\ _€_-;\-* #,##0\ _€_-;_-* &quot;-&quot;\ _€_-;_-@_-"/>
    <numFmt numFmtId="172" formatCode="_-* #,##0.00\ &quot;SIT&quot;_-;\-* #,##0.00\ &quot;SIT&quot;_-;_-* &quot;-&quot;??\ &quot;SIT&quot;_-;_-@_-"/>
  </numFmts>
  <fonts count="24">
    <font>
      <sz val="11"/>
      <color theme="1"/>
      <name val="Calibri"/>
      <family val="2"/>
      <charset val="238"/>
      <scheme val="minor"/>
    </font>
    <font>
      <sz val="10"/>
      <name val="Times New Roman"/>
      <family val="1"/>
      <charset val="238"/>
    </font>
    <font>
      <sz val="10"/>
      <name val="Arial CE"/>
      <family val="2"/>
      <charset val="238"/>
    </font>
    <font>
      <sz val="10"/>
      <name val="Arial CE"/>
      <charset val="238"/>
    </font>
    <font>
      <sz val="10"/>
      <name val="Arial"/>
      <family val="2"/>
      <charset val="238"/>
    </font>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sz val="11"/>
      <name val="Arial"/>
      <family val="2"/>
      <charset val="238"/>
    </font>
    <font>
      <b/>
      <sz val="14"/>
      <color theme="4"/>
      <name val="Arial"/>
      <family val="2"/>
      <charset val="238"/>
    </font>
    <font>
      <b/>
      <sz val="11"/>
      <color theme="4"/>
      <name val="Arial"/>
      <family val="2"/>
      <charset val="238"/>
    </font>
    <font>
      <b/>
      <u/>
      <sz val="11"/>
      <name val="Arial"/>
      <family val="2"/>
      <charset val="238"/>
    </font>
    <font>
      <i/>
      <sz val="11"/>
      <name val="Arial"/>
      <family val="2"/>
      <charset val="238"/>
    </font>
    <font>
      <sz val="11"/>
      <color rgb="FFFF0000"/>
      <name val="Arial"/>
      <family val="2"/>
      <charset val="238"/>
    </font>
    <font>
      <b/>
      <i/>
      <sz val="11"/>
      <name val="Arial"/>
      <family val="2"/>
      <charset val="238"/>
    </font>
    <font>
      <b/>
      <sz val="12"/>
      <color rgb="FF5B37D5"/>
      <name val="Calibri"/>
      <family val="2"/>
      <charset val="238"/>
      <scheme val="minor"/>
    </font>
    <font>
      <sz val="12"/>
      <name val="Calibri"/>
      <family val="2"/>
      <charset val="238"/>
      <scheme val="minor"/>
    </font>
    <font>
      <b/>
      <sz val="12"/>
      <name val="Calibri"/>
      <family val="2"/>
      <charset val="238"/>
      <scheme val="minor"/>
    </font>
    <font>
      <i/>
      <sz val="10"/>
      <name val="Calibri"/>
      <family val="2"/>
      <charset val="238"/>
      <scheme val="minor"/>
    </font>
    <font>
      <i/>
      <sz val="10"/>
      <name val="SL Dutch"/>
    </font>
    <font>
      <sz val="10"/>
      <name val="Arial CE"/>
    </font>
    <font>
      <sz val="10"/>
      <color theme="1"/>
      <name val="Arial Narrow"/>
      <family val="2"/>
      <charset val="238"/>
    </font>
    <font>
      <i/>
      <sz val="1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22"/>
      </patternFill>
    </fill>
    <fill>
      <patternFill patternType="solid">
        <fgColor theme="4" tint="0.59999389629810485"/>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8">
    <xf numFmtId="0" fontId="0" fillId="0" borderId="0"/>
    <xf numFmtId="0" fontId="1" fillId="0" borderId="0"/>
    <xf numFmtId="0" fontId="4" fillId="0" borderId="0"/>
    <xf numFmtId="0" fontId="4" fillId="0" borderId="0"/>
    <xf numFmtId="166" fontId="4"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ill="0" applyBorder="0" applyAlignment="0" applyProtection="0"/>
    <xf numFmtId="0" fontId="4" fillId="0" borderId="0"/>
    <xf numFmtId="1" fontId="20" fillId="0" borderId="0"/>
    <xf numFmtId="0" fontId="21" fillId="0" borderId="0"/>
    <xf numFmtId="4" fontId="22" fillId="0" borderId="0">
      <alignment wrapText="1"/>
    </xf>
    <xf numFmtId="171" fontId="4" fillId="0" borderId="0" applyFont="0" applyFill="0" applyBorder="0" applyAlignment="0" applyProtection="0"/>
    <xf numFmtId="166" fontId="21" fillId="0" borderId="0" applyFont="0" applyFill="0" applyBorder="0" applyAlignment="0" applyProtection="0"/>
    <xf numFmtId="172" fontId="21" fillId="0" borderId="0" applyFont="0" applyBorder="0" applyProtection="0">
      <alignment vertical="top" wrapText="1"/>
    </xf>
  </cellStyleXfs>
  <cellXfs count="248">
    <xf numFmtId="0" fontId="0" fillId="0" borderId="0" xfId="0"/>
    <xf numFmtId="0" fontId="10" fillId="4" borderId="0" xfId="3" applyFont="1" applyFill="1" applyAlignment="1">
      <alignment horizontal="left" vertical="top"/>
    </xf>
    <xf numFmtId="0" fontId="12" fillId="0" borderId="0" xfId="3" applyFont="1"/>
    <xf numFmtId="0" fontId="9" fillId="0" borderId="0" xfId="3" applyFont="1"/>
    <xf numFmtId="0" fontId="8" fillId="0" borderId="0" xfId="3" applyFont="1" applyAlignment="1">
      <alignment vertical="top"/>
    </xf>
    <xf numFmtId="1" fontId="13" fillId="0" borderId="0" xfId="3" applyNumberFormat="1" applyFont="1" applyAlignment="1">
      <alignment wrapText="1"/>
    </xf>
    <xf numFmtId="1" fontId="13" fillId="0" borderId="0" xfId="7" applyNumberFormat="1" applyFont="1" applyAlignment="1">
      <alignment wrapText="1"/>
    </xf>
    <xf numFmtId="4" fontId="14" fillId="0" borderId="0" xfId="3" applyNumberFormat="1" applyFont="1" applyAlignment="1">
      <alignment horizontal="right"/>
    </xf>
    <xf numFmtId="0" fontId="15" fillId="0" borderId="0" xfId="3" applyFont="1"/>
    <xf numFmtId="0" fontId="15" fillId="0" borderId="0" xfId="3" applyFont="1" applyAlignment="1">
      <alignment vertical="top"/>
    </xf>
    <xf numFmtId="0" fontId="9" fillId="0" borderId="0" xfId="3" applyFont="1" applyAlignment="1">
      <alignment vertical="top"/>
    </xf>
    <xf numFmtId="167" fontId="9" fillId="0" borderId="5" xfId="3" applyNumberFormat="1" applyFont="1" applyBorder="1" applyAlignment="1">
      <alignment horizontal="center" vertical="top"/>
    </xf>
    <xf numFmtId="4" fontId="9" fillId="0" borderId="5" xfId="3" applyNumberFormat="1" applyFont="1" applyBorder="1" applyAlignment="1">
      <alignment horizontal="right" vertical="top" wrapText="1"/>
    </xf>
    <xf numFmtId="4" fontId="9" fillId="0" borderId="0" xfId="3" applyNumberFormat="1" applyFont="1"/>
    <xf numFmtId="0" fontId="9" fillId="0" borderId="0" xfId="3" applyFont="1" applyAlignment="1">
      <alignment vertical="top" wrapText="1"/>
    </xf>
    <xf numFmtId="0" fontId="8" fillId="0" borderId="0" xfId="3" applyFont="1" applyAlignment="1">
      <alignment horizontal="left" vertical="top"/>
    </xf>
    <xf numFmtId="0" fontId="8" fillId="0" borderId="0" xfId="3" applyFont="1" applyAlignment="1">
      <alignment horizontal="right" vertical="top"/>
    </xf>
    <xf numFmtId="0" fontId="9" fillId="0" borderId="0" xfId="3" applyFont="1" applyAlignment="1">
      <alignment horizontal="center" vertical="top"/>
    </xf>
    <xf numFmtId="4" fontId="17" fillId="0" borderId="0" xfId="0" applyNumberFormat="1" applyFont="1" applyAlignment="1" applyProtection="1">
      <alignment horizontal="right" vertical="top"/>
      <protection locked="0"/>
    </xf>
    <xf numFmtId="4" fontId="18" fillId="4" borderId="3" xfId="0" applyNumberFormat="1" applyFont="1" applyFill="1" applyBorder="1" applyAlignment="1" applyProtection="1">
      <alignment horizontal="right" vertical="top"/>
      <protection locked="0"/>
    </xf>
    <xf numFmtId="4" fontId="17" fillId="0" borderId="9" xfId="0" applyNumberFormat="1" applyFont="1" applyBorder="1" applyAlignment="1" applyProtection="1">
      <alignment horizontal="right" vertical="top"/>
      <protection locked="0"/>
    </xf>
    <xf numFmtId="4" fontId="18" fillId="5" borderId="12" xfId="0" applyNumberFormat="1" applyFont="1" applyFill="1" applyBorder="1" applyAlignment="1" applyProtection="1">
      <alignment horizontal="right" vertical="top"/>
      <protection locked="0"/>
    </xf>
    <xf numFmtId="4" fontId="17" fillId="2" borderId="1" xfId="0" applyNumberFormat="1" applyFont="1" applyFill="1" applyBorder="1" applyAlignment="1" applyProtection="1">
      <alignment horizontal="right" vertical="top" shrinkToFit="1"/>
      <protection locked="0"/>
    </xf>
    <xf numFmtId="4" fontId="18" fillId="3" borderId="3" xfId="0" applyNumberFormat="1" applyFont="1" applyFill="1" applyBorder="1" applyAlignment="1" applyProtection="1">
      <alignment horizontal="right" vertical="top"/>
      <protection locked="0"/>
    </xf>
    <xf numFmtId="4" fontId="17" fillId="0" borderId="3" xfId="0" applyNumberFormat="1" applyFont="1" applyBorder="1" applyAlignment="1" applyProtection="1">
      <alignment horizontal="right" vertical="top"/>
      <protection locked="0"/>
    </xf>
    <xf numFmtId="4" fontId="18" fillId="6" borderId="16" xfId="0" applyNumberFormat="1" applyFont="1" applyFill="1" applyBorder="1" applyAlignment="1" applyProtection="1">
      <alignment horizontal="right" vertical="top"/>
      <protection locked="0"/>
    </xf>
    <xf numFmtId="4" fontId="17" fillId="0" borderId="5" xfId="0" applyNumberFormat="1" applyFont="1" applyBorder="1" applyAlignment="1" applyProtection="1">
      <alignment horizontal="right" vertical="top"/>
      <protection locked="0"/>
    </xf>
    <xf numFmtId="0" fontId="10" fillId="4" borderId="0" xfId="0" applyFont="1" applyFill="1" applyAlignment="1" applyProtection="1">
      <alignment horizontal="left" vertical="top"/>
    </xf>
    <xf numFmtId="0" fontId="11" fillId="4" borderId="0" xfId="0" applyFont="1" applyFill="1" applyAlignment="1" applyProtection="1">
      <alignment horizontal="left" vertical="top"/>
    </xf>
    <xf numFmtId="4" fontId="11" fillId="4" borderId="0" xfId="0" applyNumberFormat="1" applyFont="1" applyFill="1" applyAlignment="1" applyProtection="1">
      <alignment horizontal="left" vertical="top"/>
    </xf>
    <xf numFmtId="0" fontId="9" fillId="0" borderId="0" xfId="1" applyFont="1" applyProtection="1"/>
    <xf numFmtId="0" fontId="8" fillId="0" borderId="0" xfId="1" applyFont="1" applyProtection="1"/>
    <xf numFmtId="4" fontId="8" fillId="0" borderId="0" xfId="1" applyNumberFormat="1" applyFont="1" applyProtection="1"/>
    <xf numFmtId="0" fontId="13" fillId="0" borderId="0" xfId="0" applyFont="1" applyAlignment="1" applyProtection="1">
      <alignment vertical="top"/>
    </xf>
    <xf numFmtId="0" fontId="8" fillId="0" borderId="0" xfId="0" applyFont="1" applyProtection="1"/>
    <xf numFmtId="4" fontId="8" fillId="0" borderId="0" xfId="0" applyNumberFormat="1" applyFont="1" applyProtection="1"/>
    <xf numFmtId="0" fontId="13" fillId="0" borderId="17" xfId="0" applyFont="1" applyBorder="1" applyAlignment="1" applyProtection="1">
      <alignment vertical="top"/>
    </xf>
    <xf numFmtId="0" fontId="8" fillId="0" borderId="18" xfId="0" applyFont="1" applyBorder="1" applyProtection="1"/>
    <xf numFmtId="4" fontId="8" fillId="0" borderId="19" xfId="0" applyNumberFormat="1" applyFont="1" applyBorder="1" applyProtection="1"/>
    <xf numFmtId="0" fontId="8" fillId="0" borderId="6" xfId="1" applyFont="1" applyBorder="1" applyAlignment="1" applyProtection="1">
      <alignment horizontal="center"/>
    </xf>
    <xf numFmtId="4" fontId="8" fillId="0" borderId="7" xfId="1" applyNumberFormat="1" applyFont="1" applyBorder="1" applyProtection="1"/>
    <xf numFmtId="0" fontId="9" fillId="0" borderId="11" xfId="1" applyFont="1" applyBorder="1" applyAlignment="1" applyProtection="1">
      <alignment horizontal="center"/>
    </xf>
    <xf numFmtId="0" fontId="8" fillId="0" borderId="0" xfId="1" applyFont="1" applyAlignment="1" applyProtection="1"/>
    <xf numFmtId="4" fontId="7" fillId="0" borderId="13" xfId="0" applyNumberFormat="1" applyFont="1" applyBorder="1" applyProtection="1"/>
    <xf numFmtId="0" fontId="8" fillId="0" borderId="20" xfId="1" applyFont="1" applyBorder="1" applyProtection="1"/>
    <xf numFmtId="0" fontId="8" fillId="0" borderId="21" xfId="1" applyFont="1" applyBorder="1" applyProtection="1"/>
    <xf numFmtId="4" fontId="8" fillId="0" borderId="10" xfId="1" applyNumberFormat="1" applyFont="1" applyBorder="1" applyProtection="1"/>
    <xf numFmtId="0" fontId="9" fillId="0" borderId="6" xfId="1" applyFont="1" applyBorder="1" applyProtection="1"/>
    <xf numFmtId="4" fontId="9" fillId="0" borderId="7" xfId="1" applyNumberFormat="1" applyFont="1" applyBorder="1" applyProtection="1"/>
    <xf numFmtId="0" fontId="9" fillId="0" borderId="6" xfId="1" applyFont="1" applyBorder="1" applyAlignment="1" applyProtection="1">
      <alignment horizontal="center"/>
    </xf>
    <xf numFmtId="9" fontId="13" fillId="0" borderId="0" xfId="1" applyNumberFormat="1" applyFont="1" applyProtection="1"/>
    <xf numFmtId="4" fontId="8" fillId="0" borderId="13" xfId="1" applyNumberFormat="1" applyFont="1" applyBorder="1" applyProtection="1"/>
    <xf numFmtId="0" fontId="7" fillId="0" borderId="6" xfId="0" applyFont="1" applyBorder="1" applyProtection="1"/>
    <xf numFmtId="0" fontId="7" fillId="0" borderId="0" xfId="0" applyFont="1" applyProtection="1"/>
    <xf numFmtId="4" fontId="7" fillId="0" borderId="7" xfId="0" applyNumberFormat="1" applyFont="1" applyBorder="1" applyProtection="1"/>
    <xf numFmtId="0" fontId="8" fillId="0" borderId="2" xfId="1" applyFont="1" applyBorder="1" applyProtection="1"/>
    <xf numFmtId="0" fontId="8" fillId="0" borderId="3" xfId="1" applyFont="1" applyBorder="1" applyProtection="1"/>
    <xf numFmtId="4" fontId="7" fillId="0" borderId="0" xfId="0" applyNumberFormat="1" applyFont="1" applyProtection="1"/>
    <xf numFmtId="168" fontId="8" fillId="0" borderId="0" xfId="1" applyNumberFormat="1" applyFont="1" applyProtection="1"/>
    <xf numFmtId="0" fontId="16" fillId="0" borderId="0" xfId="0" applyFont="1" applyAlignment="1" applyProtection="1">
      <alignment horizontal="center" vertical="top"/>
    </xf>
    <xf numFmtId="0" fontId="16" fillId="0" borderId="0" xfId="0" applyFont="1" applyAlignment="1" applyProtection="1">
      <alignment horizontal="left" vertical="top"/>
    </xf>
    <xf numFmtId="0" fontId="17" fillId="0" borderId="0" xfId="0" applyFont="1" applyAlignment="1" applyProtection="1">
      <alignment horizontal="left" vertical="top" wrapText="1"/>
    </xf>
    <xf numFmtId="4" fontId="17" fillId="0" borderId="0" xfId="0" applyNumberFormat="1" applyFont="1" applyAlignment="1" applyProtection="1">
      <alignment horizontal="right" vertical="top"/>
    </xf>
    <xf numFmtId="4" fontId="17" fillId="0" borderId="0" xfId="0" applyNumberFormat="1" applyFont="1" applyAlignment="1" applyProtection="1">
      <alignment horizontal="right" vertical="top" wrapText="1"/>
    </xf>
    <xf numFmtId="0" fontId="17" fillId="0" borderId="0" xfId="0" applyFont="1" applyAlignment="1" applyProtection="1">
      <alignment horizontal="right" vertical="top"/>
    </xf>
    <xf numFmtId="0" fontId="17" fillId="0" borderId="0" xfId="0" applyFont="1" applyAlignment="1" applyProtection="1">
      <alignment vertical="top"/>
    </xf>
    <xf numFmtId="0" fontId="19" fillId="0" borderId="0" xfId="0" applyFont="1" applyAlignment="1" applyProtection="1">
      <alignment horizontal="left"/>
    </xf>
    <xf numFmtId="49" fontId="17" fillId="0" borderId="0" xfId="0" applyNumberFormat="1" applyFont="1" applyAlignment="1" applyProtection="1">
      <alignment horizontal="left" vertical="top"/>
    </xf>
    <xf numFmtId="0" fontId="18" fillId="4" borderId="2" xfId="0" applyFont="1" applyFill="1" applyBorder="1" applyAlignment="1" applyProtection="1">
      <alignment horizontal="left" vertical="top"/>
    </xf>
    <xf numFmtId="0" fontId="18" fillId="4" borderId="3" xfId="0" applyFont="1" applyFill="1" applyBorder="1" applyAlignment="1" applyProtection="1">
      <alignment horizontal="left" vertical="top"/>
    </xf>
    <xf numFmtId="4" fontId="18" fillId="4" borderId="3" xfId="0" applyNumberFormat="1" applyFont="1" applyFill="1" applyBorder="1" applyAlignment="1" applyProtection="1">
      <alignment horizontal="right" vertical="top"/>
    </xf>
    <xf numFmtId="4" fontId="17" fillId="0" borderId="5" xfId="0" applyNumberFormat="1" applyFont="1" applyBorder="1" applyAlignment="1" applyProtection="1">
      <alignment horizontal="right" vertical="top"/>
    </xf>
    <xf numFmtId="0" fontId="17" fillId="0" borderId="6" xfId="0" applyFont="1" applyBorder="1" applyAlignment="1" applyProtection="1">
      <alignment horizontal="right" vertical="top"/>
    </xf>
    <xf numFmtId="49" fontId="17" fillId="0" borderId="6" xfId="0" applyNumberFormat="1" applyFont="1" applyBorder="1" applyAlignment="1" applyProtection="1">
      <alignment horizontal="left" vertical="top"/>
    </xf>
    <xf numFmtId="49" fontId="18" fillId="0" borderId="0" xfId="0" applyNumberFormat="1" applyFont="1" applyAlignment="1" applyProtection="1">
      <alignment horizontal="left" vertical="top"/>
    </xf>
    <xf numFmtId="0" fontId="17" fillId="0" borderId="0" xfId="0" applyFont="1" applyAlignment="1" applyProtection="1">
      <alignment horizontal="left" vertical="top"/>
    </xf>
    <xf numFmtId="4" fontId="17" fillId="0" borderId="7" xfId="0" applyNumberFormat="1" applyFont="1" applyBorder="1" applyAlignment="1" applyProtection="1">
      <alignment horizontal="right" vertical="top"/>
    </xf>
    <xf numFmtId="4" fontId="17" fillId="0" borderId="6" xfId="0" applyNumberFormat="1" applyFont="1" applyBorder="1" applyAlignment="1" applyProtection="1">
      <alignment horizontal="right" vertical="top" shrinkToFit="1"/>
    </xf>
    <xf numFmtId="4" fontId="17" fillId="0" borderId="0" xfId="0" applyNumberFormat="1" applyFont="1" applyAlignment="1" applyProtection="1">
      <alignment horizontal="center" vertical="top" shrinkToFit="1"/>
    </xf>
    <xf numFmtId="49" fontId="18" fillId="0" borderId="6" xfId="0" applyNumberFormat="1" applyFont="1" applyBorder="1" applyAlignment="1" applyProtection="1">
      <alignment horizontal="center" vertical="top"/>
    </xf>
    <xf numFmtId="0" fontId="18" fillId="0" borderId="0" xfId="0" applyFont="1" applyAlignment="1" applyProtection="1">
      <alignment horizontal="left" vertical="top" wrapText="1"/>
    </xf>
    <xf numFmtId="4" fontId="18" fillId="0" borderId="0" xfId="0" applyNumberFormat="1" applyFont="1" applyAlignment="1" applyProtection="1">
      <alignment horizontal="right" vertical="top"/>
    </xf>
    <xf numFmtId="4" fontId="18" fillId="0" borderId="7" xfId="0" applyNumberFormat="1" applyFont="1" applyBorder="1" applyAlignment="1" applyProtection="1">
      <alignment horizontal="right" vertical="top" wrapText="1"/>
    </xf>
    <xf numFmtId="164" fontId="17" fillId="0" borderId="6" xfId="0" applyNumberFormat="1" applyFont="1" applyBorder="1" applyAlignment="1" applyProtection="1">
      <alignment horizontal="right" vertical="top"/>
    </xf>
    <xf numFmtId="164" fontId="17" fillId="0" borderId="0" xfId="0" applyNumberFormat="1" applyFont="1" applyAlignment="1" applyProtection="1">
      <alignment horizontal="left" vertical="top" wrapText="1"/>
    </xf>
    <xf numFmtId="164" fontId="18" fillId="0" borderId="6" xfId="0" applyNumberFormat="1" applyFont="1" applyBorder="1" applyAlignment="1" applyProtection="1">
      <alignment horizontal="right" vertical="top"/>
    </xf>
    <xf numFmtId="164" fontId="18" fillId="0" borderId="0" xfId="0" applyNumberFormat="1" applyFont="1" applyAlignment="1" applyProtection="1">
      <alignment horizontal="right" vertical="top" wrapText="1"/>
    </xf>
    <xf numFmtId="165" fontId="17" fillId="0" borderId="6" xfId="0" applyNumberFormat="1" applyFont="1" applyBorder="1" applyAlignment="1" applyProtection="1">
      <alignment horizontal="right" vertical="top"/>
    </xf>
    <xf numFmtId="165" fontId="17" fillId="0" borderId="0" xfId="0" applyNumberFormat="1" applyFont="1" applyAlignment="1" applyProtection="1">
      <alignment horizontal="right" vertical="top" wrapText="1"/>
    </xf>
    <xf numFmtId="49" fontId="18" fillId="0" borderId="8" xfId="0" applyNumberFormat="1" applyFont="1" applyBorder="1" applyAlignment="1" applyProtection="1">
      <alignment horizontal="center" vertical="top"/>
    </xf>
    <xf numFmtId="49" fontId="17" fillId="0" borderId="9" xfId="0" applyNumberFormat="1" applyFont="1" applyBorder="1" applyAlignment="1" applyProtection="1">
      <alignment horizontal="left" vertical="top"/>
    </xf>
    <xf numFmtId="0" fontId="18" fillId="0" borderId="9" xfId="0" applyFont="1" applyBorder="1" applyAlignment="1" applyProtection="1">
      <alignment horizontal="left" vertical="top"/>
    </xf>
    <xf numFmtId="4" fontId="18" fillId="0" borderId="9" xfId="0" applyNumberFormat="1" applyFont="1" applyBorder="1" applyAlignment="1" applyProtection="1">
      <alignment horizontal="right" vertical="top"/>
    </xf>
    <xf numFmtId="4" fontId="17" fillId="0" borderId="9" xfId="0" applyNumberFormat="1" applyFont="1" applyBorder="1" applyAlignment="1" applyProtection="1">
      <alignment horizontal="right" vertical="top" wrapText="1"/>
    </xf>
    <xf numFmtId="4" fontId="18" fillId="0" borderId="10" xfId="0" applyNumberFormat="1" applyFont="1" applyBorder="1" applyAlignment="1" applyProtection="1">
      <alignment horizontal="right" vertical="top" wrapText="1"/>
    </xf>
    <xf numFmtId="49" fontId="17" fillId="5" borderId="11" xfId="0" applyNumberFormat="1" applyFont="1" applyFill="1" applyBorder="1" applyAlignment="1" applyProtection="1">
      <alignment horizontal="center" vertical="top"/>
    </xf>
    <xf numFmtId="49" fontId="17" fillId="5" borderId="12" xfId="0" applyNumberFormat="1" applyFont="1" applyFill="1" applyBorder="1" applyAlignment="1" applyProtection="1">
      <alignment horizontal="left" vertical="top"/>
    </xf>
    <xf numFmtId="0" fontId="18" fillId="5" borderId="12" xfId="0" applyFont="1" applyFill="1" applyBorder="1" applyAlignment="1" applyProtection="1">
      <alignment horizontal="left" vertical="top"/>
    </xf>
    <xf numFmtId="4" fontId="18" fillId="5" borderId="12" xfId="0" applyNumberFormat="1" applyFont="1" applyFill="1" applyBorder="1" applyAlignment="1" applyProtection="1">
      <alignment horizontal="right" vertical="top"/>
    </xf>
    <xf numFmtId="4" fontId="17" fillId="5" borderId="12" xfId="0" applyNumberFormat="1" applyFont="1" applyFill="1" applyBorder="1" applyAlignment="1" applyProtection="1">
      <alignment horizontal="right" vertical="top" wrapText="1"/>
    </xf>
    <xf numFmtId="4" fontId="18" fillId="5" borderId="13" xfId="0" applyNumberFormat="1" applyFont="1" applyFill="1" applyBorder="1" applyAlignment="1" applyProtection="1">
      <alignment horizontal="right" vertical="top" wrapText="1"/>
    </xf>
    <xf numFmtId="49" fontId="17" fillId="2" borderId="1" xfId="0" applyNumberFormat="1" applyFont="1" applyFill="1" applyBorder="1" applyAlignment="1" applyProtection="1">
      <alignment horizontal="center" vertical="top" shrinkToFit="1"/>
    </xf>
    <xf numFmtId="49" fontId="17" fillId="2" borderId="1" xfId="0" applyNumberFormat="1" applyFont="1" applyFill="1" applyBorder="1" applyAlignment="1" applyProtection="1">
      <alignment horizontal="left" vertical="top" shrinkToFit="1"/>
    </xf>
    <xf numFmtId="49" fontId="17" fillId="2" borderId="1" xfId="0" applyNumberFormat="1" applyFont="1" applyFill="1" applyBorder="1" applyAlignment="1" applyProtection="1">
      <alignment horizontal="left" vertical="top" wrapText="1"/>
    </xf>
    <xf numFmtId="4" fontId="17" fillId="2" borderId="1" xfId="0" applyNumberFormat="1" applyFont="1" applyFill="1" applyBorder="1" applyAlignment="1" applyProtection="1">
      <alignment horizontal="right" vertical="top" shrinkToFit="1"/>
    </xf>
    <xf numFmtId="49" fontId="18" fillId="3" borderId="2" xfId="0" applyNumberFormat="1" applyFont="1" applyFill="1" applyBorder="1" applyAlignment="1" applyProtection="1">
      <alignment horizontal="left" vertical="top"/>
    </xf>
    <xf numFmtId="4" fontId="17" fillId="3" borderId="3" xfId="0" applyNumberFormat="1" applyFont="1" applyFill="1" applyBorder="1" applyAlignment="1" applyProtection="1">
      <alignment horizontal="right" vertical="top"/>
    </xf>
    <xf numFmtId="4" fontId="17" fillId="3" borderId="3" xfId="0" applyNumberFormat="1" applyFont="1" applyFill="1" applyBorder="1" applyAlignment="1" applyProtection="1">
      <alignment horizontal="right" vertical="top" wrapText="1"/>
    </xf>
    <xf numFmtId="4" fontId="18" fillId="3" borderId="4" xfId="0" applyNumberFormat="1" applyFont="1" applyFill="1" applyBorder="1" applyAlignment="1" applyProtection="1">
      <alignment horizontal="right" vertical="top" wrapText="1"/>
    </xf>
    <xf numFmtId="49" fontId="18" fillId="0" borderId="2" xfId="0" applyNumberFormat="1" applyFont="1" applyBorder="1" applyAlignment="1" applyProtection="1">
      <alignment vertical="top"/>
    </xf>
    <xf numFmtId="49" fontId="18" fillId="0" borderId="3" xfId="0" applyNumberFormat="1" applyFont="1" applyBorder="1" applyAlignment="1" applyProtection="1">
      <alignment horizontal="left" vertical="top"/>
    </xf>
    <xf numFmtId="4" fontId="17" fillId="0" borderId="3" xfId="0" applyNumberFormat="1" applyFont="1" applyBorder="1" applyAlignment="1" applyProtection="1">
      <alignment horizontal="right" vertical="top"/>
    </xf>
    <xf numFmtId="4" fontId="17" fillId="0" borderId="3" xfId="0" applyNumberFormat="1" applyFont="1" applyBorder="1" applyAlignment="1" applyProtection="1">
      <alignment horizontal="right" vertical="top" wrapText="1"/>
    </xf>
    <xf numFmtId="4" fontId="17" fillId="0" borderId="4" xfId="0" applyNumberFormat="1" applyFont="1" applyBorder="1" applyAlignment="1" applyProtection="1">
      <alignment horizontal="right" vertical="top" wrapText="1"/>
    </xf>
    <xf numFmtId="167" fontId="17" fillId="0" borderId="5" xfId="0" applyNumberFormat="1" applyFont="1" applyBorder="1" applyAlignment="1" applyProtection="1">
      <alignment horizontal="left" vertical="top"/>
    </xf>
    <xf numFmtId="0" fontId="17" fillId="0" borderId="5" xfId="0" applyFont="1" applyBorder="1" applyAlignment="1" applyProtection="1">
      <alignment horizontal="center" vertical="top"/>
    </xf>
    <xf numFmtId="0" fontId="17" fillId="0" borderId="5"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8" fillId="6" borderId="14" xfId="0" applyFont="1" applyFill="1" applyBorder="1" applyAlignment="1" applyProtection="1">
      <alignment horizontal="left" vertical="top"/>
    </xf>
    <xf numFmtId="0" fontId="18" fillId="6" borderId="15" xfId="0" applyFont="1" applyFill="1" applyBorder="1" applyAlignment="1" applyProtection="1">
      <alignment horizontal="left" vertical="top"/>
    </xf>
    <xf numFmtId="4" fontId="18" fillId="6" borderId="15" xfId="0" applyNumberFormat="1" applyFont="1" applyFill="1" applyBorder="1" applyAlignment="1" applyProtection="1">
      <alignment horizontal="right" vertical="top"/>
    </xf>
    <xf numFmtId="4" fontId="18" fillId="6" borderId="1" xfId="0" applyNumberFormat="1" applyFont="1" applyFill="1" applyBorder="1" applyAlignment="1" applyProtection="1">
      <alignment horizontal="right" vertical="top" shrinkToFit="1"/>
    </xf>
    <xf numFmtId="0" fontId="9" fillId="0" borderId="5" xfId="3" applyFont="1" applyFill="1" applyBorder="1" applyAlignment="1">
      <alignment horizontal="left" vertical="top" wrapText="1"/>
    </xf>
    <xf numFmtId="0" fontId="9" fillId="0" borderId="0" xfId="0" applyFont="1" applyAlignment="1">
      <alignment vertical="top" wrapText="1"/>
    </xf>
    <xf numFmtId="0" fontId="9" fillId="0" borderId="0" xfId="11" applyFont="1"/>
    <xf numFmtId="4" fontId="9" fillId="0" borderId="0" xfId="0" applyNumberFormat="1" applyFont="1"/>
    <xf numFmtId="170" fontId="9" fillId="0" borderId="0" xfId="0" applyNumberFormat="1" applyFont="1" applyAlignment="1">
      <alignment vertical="top"/>
    </xf>
    <xf numFmtId="0" fontId="9" fillId="0" borderId="0" xfId="0" applyFont="1" applyAlignment="1">
      <alignment vertical="top"/>
    </xf>
    <xf numFmtId="4" fontId="8" fillId="0" borderId="0" xfId="0" applyNumberFormat="1" applyFont="1"/>
    <xf numFmtId="0" fontId="8" fillId="0" borderId="0" xfId="0" applyFont="1" applyAlignment="1">
      <alignment vertical="top" wrapText="1"/>
    </xf>
    <xf numFmtId="0" fontId="9" fillId="0" borderId="0" xfId="0" applyFont="1"/>
    <xf numFmtId="0" fontId="9" fillId="0" borderId="0" xfId="0" applyFont="1" applyAlignment="1">
      <alignment horizontal="center"/>
    </xf>
    <xf numFmtId="3" fontId="9" fillId="0" borderId="0" xfId="0" applyNumberFormat="1" applyFont="1" applyAlignment="1">
      <alignment horizontal="center" vertical="top"/>
    </xf>
    <xf numFmtId="169" fontId="9" fillId="0" borderId="0" xfId="0" applyNumberFormat="1" applyFont="1" applyAlignment="1">
      <alignment horizontal="right"/>
    </xf>
    <xf numFmtId="4" fontId="8" fillId="0" borderId="0" xfId="1" applyNumberFormat="1" applyFont="1" applyAlignment="1" applyProtection="1">
      <alignment horizontal="left"/>
    </xf>
    <xf numFmtId="0" fontId="17" fillId="0" borderId="3" xfId="0" applyFont="1" applyBorder="1" applyAlignment="1" applyProtection="1">
      <alignment horizontal="left" vertical="top" wrapText="1"/>
    </xf>
    <xf numFmtId="1" fontId="13" fillId="0" borderId="0" xfId="3" applyNumberFormat="1" applyFont="1" applyAlignment="1" applyProtection="1">
      <alignment wrapText="1"/>
    </xf>
    <xf numFmtId="0" fontId="9" fillId="0" borderId="0" xfId="3" applyFont="1" applyAlignment="1" applyProtection="1">
      <alignment vertical="top" wrapText="1"/>
    </xf>
    <xf numFmtId="0" fontId="16" fillId="0" borderId="0" xfId="0" applyFont="1" applyAlignment="1" applyProtection="1">
      <alignment horizontal="center" vertical="top"/>
      <protection locked="0"/>
    </xf>
    <xf numFmtId="0" fontId="16" fillId="0" borderId="0" xfId="0" applyFont="1" applyAlignment="1" applyProtection="1">
      <alignment horizontal="left" vertical="top"/>
      <protection locked="0"/>
    </xf>
    <xf numFmtId="4" fontId="17" fillId="0" borderId="0" xfId="0" applyNumberFormat="1" applyFont="1" applyAlignment="1" applyProtection="1">
      <alignment horizontal="right" vertical="top" wrapText="1"/>
      <protection locked="0"/>
    </xf>
    <xf numFmtId="0" fontId="17" fillId="0" borderId="0" xfId="0" applyFont="1" applyAlignment="1" applyProtection="1">
      <alignment horizontal="right" vertical="top"/>
      <protection locked="0"/>
    </xf>
    <xf numFmtId="0" fontId="17" fillId="0" borderId="0" xfId="0" applyFont="1" applyAlignment="1" applyProtection="1">
      <alignment vertical="top"/>
      <protection locked="0"/>
    </xf>
    <xf numFmtId="0" fontId="19" fillId="0" borderId="0" xfId="0" applyFont="1" applyAlignment="1" applyProtection="1">
      <alignment horizontal="left"/>
      <protection locked="0"/>
    </xf>
    <xf numFmtId="49" fontId="17" fillId="0" borderId="0" xfId="0" applyNumberFormat="1" applyFont="1" applyAlignment="1" applyProtection="1">
      <alignment horizontal="left" vertical="top"/>
      <protection locked="0"/>
    </xf>
    <xf numFmtId="0" fontId="18" fillId="4" borderId="2" xfId="0" applyFont="1" applyFill="1" applyBorder="1" applyAlignment="1" applyProtection="1">
      <alignment horizontal="left" vertical="top"/>
      <protection locked="0"/>
    </xf>
    <xf numFmtId="0" fontId="18" fillId="4" borderId="3" xfId="0" applyFont="1" applyFill="1" applyBorder="1" applyAlignment="1" applyProtection="1">
      <alignment horizontal="left" vertical="top"/>
      <protection locked="0"/>
    </xf>
    <xf numFmtId="0" fontId="17" fillId="0" borderId="6" xfId="0" applyFont="1" applyBorder="1" applyAlignment="1" applyProtection="1">
      <alignment horizontal="right" vertical="top"/>
      <protection locked="0"/>
    </xf>
    <xf numFmtId="49" fontId="17" fillId="0" borderId="6" xfId="0" applyNumberFormat="1" applyFont="1" applyBorder="1" applyAlignment="1" applyProtection="1">
      <alignment horizontal="left" vertical="top"/>
      <protection locked="0"/>
    </xf>
    <xf numFmtId="49" fontId="18" fillId="0" borderId="0" xfId="0" applyNumberFormat="1" applyFont="1" applyAlignment="1" applyProtection="1">
      <alignment horizontal="left" vertical="top"/>
      <protection locked="0"/>
    </xf>
    <xf numFmtId="0" fontId="17" fillId="0" borderId="0" xfId="0" applyFont="1" applyAlignment="1" applyProtection="1">
      <alignment horizontal="left" vertical="top"/>
      <protection locked="0"/>
    </xf>
    <xf numFmtId="4" fontId="17" fillId="0" borderId="7" xfId="0" applyNumberFormat="1" applyFont="1" applyBorder="1" applyAlignment="1" applyProtection="1">
      <alignment horizontal="right" vertical="top"/>
      <protection locked="0"/>
    </xf>
    <xf numFmtId="4" fontId="17" fillId="0" borderId="6" xfId="0" applyNumberFormat="1" applyFont="1" applyBorder="1" applyAlignment="1" applyProtection="1">
      <alignment horizontal="right" vertical="top" shrinkToFit="1"/>
      <protection locked="0"/>
    </xf>
    <xf numFmtId="4" fontId="17" fillId="0" borderId="0" xfId="0" applyNumberFormat="1" applyFont="1" applyAlignment="1" applyProtection="1">
      <alignment horizontal="center" vertical="top" shrinkToFit="1"/>
      <protection locked="0"/>
    </xf>
    <xf numFmtId="49" fontId="18" fillId="0" borderId="6" xfId="0" applyNumberFormat="1" applyFont="1" applyBorder="1" applyAlignment="1" applyProtection="1">
      <alignment horizontal="center" vertical="top"/>
      <protection locked="0"/>
    </xf>
    <xf numFmtId="0" fontId="18" fillId="0" borderId="0" xfId="0" applyFont="1" applyAlignment="1" applyProtection="1">
      <alignment horizontal="left" vertical="top" wrapText="1"/>
      <protection locked="0"/>
    </xf>
    <xf numFmtId="4" fontId="18" fillId="0" borderId="0" xfId="0" applyNumberFormat="1" applyFont="1" applyAlignment="1" applyProtection="1">
      <alignment horizontal="right" vertical="top"/>
      <protection locked="0"/>
    </xf>
    <xf numFmtId="4" fontId="18" fillId="0" borderId="7" xfId="0" applyNumberFormat="1" applyFont="1" applyBorder="1" applyAlignment="1" applyProtection="1">
      <alignment horizontal="right" vertical="top" wrapText="1"/>
      <protection locked="0"/>
    </xf>
    <xf numFmtId="164" fontId="17" fillId="0" borderId="6" xfId="0" applyNumberFormat="1" applyFont="1" applyBorder="1" applyAlignment="1" applyProtection="1">
      <alignment horizontal="right" vertical="top"/>
      <protection locked="0"/>
    </xf>
    <xf numFmtId="164" fontId="17" fillId="0" borderId="0" xfId="0" applyNumberFormat="1" applyFont="1" applyAlignment="1" applyProtection="1">
      <alignment horizontal="left" vertical="top" wrapText="1"/>
      <protection locked="0"/>
    </xf>
    <xf numFmtId="164" fontId="18" fillId="0" borderId="6" xfId="0" applyNumberFormat="1" applyFont="1" applyBorder="1" applyAlignment="1" applyProtection="1">
      <alignment horizontal="right" vertical="top"/>
      <protection locked="0"/>
    </xf>
    <xf numFmtId="164" fontId="18" fillId="0" borderId="0" xfId="0" applyNumberFormat="1" applyFont="1" applyAlignment="1" applyProtection="1">
      <alignment horizontal="right" vertical="top" wrapText="1"/>
      <protection locked="0"/>
    </xf>
    <xf numFmtId="165" fontId="17" fillId="0" borderId="6" xfId="0" applyNumberFormat="1" applyFont="1" applyBorder="1" applyAlignment="1" applyProtection="1">
      <alignment horizontal="right" vertical="top"/>
      <protection locked="0"/>
    </xf>
    <xf numFmtId="165" fontId="17" fillId="0" borderId="0" xfId="0" applyNumberFormat="1" applyFont="1" applyAlignment="1" applyProtection="1">
      <alignment horizontal="right" vertical="top" wrapText="1"/>
      <protection locked="0"/>
    </xf>
    <xf numFmtId="49" fontId="18" fillId="0" borderId="8" xfId="0" applyNumberFormat="1" applyFont="1" applyBorder="1" applyAlignment="1" applyProtection="1">
      <alignment horizontal="center" vertical="top"/>
      <protection locked="0"/>
    </xf>
    <xf numFmtId="49" fontId="17" fillId="0" borderId="9" xfId="0" applyNumberFormat="1" applyFont="1" applyBorder="1" applyAlignment="1" applyProtection="1">
      <alignment horizontal="left" vertical="top"/>
      <protection locked="0"/>
    </xf>
    <xf numFmtId="0" fontId="18" fillId="0" borderId="9" xfId="0" applyFont="1" applyBorder="1" applyAlignment="1" applyProtection="1">
      <alignment horizontal="left" vertical="top"/>
      <protection locked="0"/>
    </xf>
    <xf numFmtId="4" fontId="18" fillId="0" borderId="9" xfId="0" applyNumberFormat="1" applyFont="1" applyBorder="1" applyAlignment="1" applyProtection="1">
      <alignment horizontal="right" vertical="top"/>
      <protection locked="0"/>
    </xf>
    <xf numFmtId="4" fontId="17" fillId="0" borderId="9" xfId="0" applyNumberFormat="1" applyFont="1" applyBorder="1" applyAlignment="1" applyProtection="1">
      <alignment horizontal="right" vertical="top" wrapText="1"/>
      <protection locked="0"/>
    </xf>
    <xf numFmtId="4" fontId="18" fillId="0" borderId="10" xfId="0" applyNumberFormat="1" applyFont="1" applyBorder="1" applyAlignment="1" applyProtection="1">
      <alignment horizontal="right" vertical="top" wrapText="1"/>
      <protection locked="0"/>
    </xf>
    <xf numFmtId="49" fontId="17" fillId="5" borderId="11" xfId="0" applyNumberFormat="1" applyFont="1" applyFill="1" applyBorder="1" applyAlignment="1" applyProtection="1">
      <alignment horizontal="center" vertical="top"/>
      <protection locked="0"/>
    </xf>
    <xf numFmtId="49" fontId="17" fillId="5" borderId="12" xfId="0" applyNumberFormat="1" applyFont="1" applyFill="1" applyBorder="1" applyAlignment="1" applyProtection="1">
      <alignment horizontal="left" vertical="top"/>
      <protection locked="0"/>
    </xf>
    <xf numFmtId="0" fontId="18" fillId="5" borderId="12" xfId="0" applyFont="1" applyFill="1" applyBorder="1" applyAlignment="1" applyProtection="1">
      <alignment horizontal="left" vertical="top"/>
      <protection locked="0"/>
    </xf>
    <xf numFmtId="4" fontId="17" fillId="5" borderId="12" xfId="0" applyNumberFormat="1" applyFont="1" applyFill="1" applyBorder="1" applyAlignment="1" applyProtection="1">
      <alignment horizontal="right" vertical="top" wrapText="1"/>
      <protection locked="0"/>
    </xf>
    <xf numFmtId="4" fontId="18" fillId="5" borderId="13" xfId="0" applyNumberFormat="1" applyFont="1" applyFill="1" applyBorder="1" applyAlignment="1" applyProtection="1">
      <alignment horizontal="right" vertical="top" wrapText="1"/>
      <protection locked="0"/>
    </xf>
    <xf numFmtId="49" fontId="17" fillId="2" borderId="1" xfId="0" applyNumberFormat="1" applyFont="1" applyFill="1" applyBorder="1" applyAlignment="1" applyProtection="1">
      <alignment horizontal="center" vertical="top" shrinkToFit="1"/>
      <protection locked="0"/>
    </xf>
    <xf numFmtId="49" fontId="17" fillId="2" borderId="1" xfId="0" applyNumberFormat="1" applyFont="1" applyFill="1" applyBorder="1" applyAlignment="1" applyProtection="1">
      <alignment horizontal="left" vertical="top" shrinkToFit="1"/>
      <protection locked="0"/>
    </xf>
    <xf numFmtId="49" fontId="17" fillId="2" borderId="1" xfId="0" applyNumberFormat="1" applyFont="1" applyFill="1" applyBorder="1" applyAlignment="1" applyProtection="1">
      <alignment horizontal="left" vertical="top" wrapText="1"/>
      <protection locked="0"/>
    </xf>
    <xf numFmtId="49" fontId="18" fillId="3" borderId="2" xfId="0" applyNumberFormat="1" applyFont="1" applyFill="1" applyBorder="1" applyAlignment="1" applyProtection="1">
      <alignment horizontal="left" vertical="top"/>
      <protection locked="0"/>
    </xf>
    <xf numFmtId="4" fontId="17" fillId="3" borderId="3" xfId="0" applyNumberFormat="1" applyFont="1" applyFill="1" applyBorder="1" applyAlignment="1" applyProtection="1">
      <alignment horizontal="right" vertical="top"/>
      <protection locked="0"/>
    </xf>
    <xf numFmtId="4" fontId="17" fillId="3" borderId="3" xfId="0" applyNumberFormat="1" applyFont="1" applyFill="1" applyBorder="1" applyAlignment="1" applyProtection="1">
      <alignment horizontal="right" vertical="top" wrapText="1"/>
      <protection locked="0"/>
    </xf>
    <xf numFmtId="4" fontId="18" fillId="3" borderId="4" xfId="0" applyNumberFormat="1" applyFont="1" applyFill="1" applyBorder="1" applyAlignment="1" applyProtection="1">
      <alignment horizontal="right" vertical="top" wrapText="1"/>
      <protection locked="0"/>
    </xf>
    <xf numFmtId="49" fontId="18" fillId="0" borderId="2" xfId="0" applyNumberFormat="1" applyFont="1" applyBorder="1" applyAlignment="1" applyProtection="1">
      <alignment vertical="top"/>
      <protection locked="0"/>
    </xf>
    <xf numFmtId="4" fontId="17" fillId="0" borderId="4" xfId="0" applyNumberFormat="1" applyFont="1" applyBorder="1" applyAlignment="1" applyProtection="1">
      <alignment horizontal="right" vertical="top" wrapText="1"/>
      <protection locked="0"/>
    </xf>
    <xf numFmtId="167" fontId="17" fillId="0" borderId="5" xfId="0" applyNumberFormat="1" applyFont="1" applyBorder="1" applyAlignment="1" applyProtection="1">
      <alignment horizontal="left" vertical="top"/>
      <protection locked="0"/>
    </xf>
    <xf numFmtId="0" fontId="17" fillId="0" borderId="5" xfId="0" applyFont="1" applyBorder="1" applyAlignment="1" applyProtection="1">
      <alignment horizontal="center" vertical="top"/>
      <protection locked="0"/>
    </xf>
    <xf numFmtId="0" fontId="17" fillId="0" borderId="5" xfId="0" applyFont="1" applyBorder="1" applyAlignment="1" applyProtection="1">
      <alignment horizontal="left" vertical="top" wrapText="1"/>
      <protection locked="0"/>
    </xf>
    <xf numFmtId="170" fontId="9" fillId="0" borderId="0" xfId="0" applyNumberFormat="1" applyFont="1" applyAlignment="1" applyProtection="1">
      <alignment vertical="top"/>
      <protection locked="0"/>
    </xf>
    <xf numFmtId="3" fontId="9" fillId="0" borderId="0" xfId="0" applyNumberFormat="1" applyFont="1" applyAlignment="1" applyProtection="1">
      <alignment horizontal="center" vertical="top"/>
      <protection locked="0"/>
    </xf>
    <xf numFmtId="0" fontId="9" fillId="0" borderId="0" xfId="0" applyFont="1" applyAlignment="1" applyProtection="1">
      <alignment vertical="top" wrapText="1"/>
      <protection locked="0"/>
    </xf>
    <xf numFmtId="0" fontId="9" fillId="0" borderId="0" xfId="11" applyFont="1" applyProtection="1">
      <protection locked="0"/>
    </xf>
    <xf numFmtId="169" fontId="9" fillId="0" borderId="0" xfId="0" applyNumberFormat="1" applyFont="1" applyAlignment="1" applyProtection="1">
      <alignment horizontal="right"/>
      <protection locked="0"/>
    </xf>
    <xf numFmtId="4" fontId="9" fillId="0" borderId="0" xfId="0" applyNumberFormat="1" applyFont="1" applyProtection="1">
      <protection locked="0"/>
    </xf>
    <xf numFmtId="0" fontId="18" fillId="6" borderId="14" xfId="0" applyFont="1" applyFill="1" applyBorder="1" applyAlignment="1" applyProtection="1">
      <alignment horizontal="left" vertical="top"/>
      <protection locked="0"/>
    </xf>
    <xf numFmtId="0" fontId="18" fillId="6" borderId="15" xfId="0" applyFont="1" applyFill="1" applyBorder="1" applyAlignment="1" applyProtection="1">
      <alignment horizontal="left" vertical="top"/>
      <protection locked="0"/>
    </xf>
    <xf numFmtId="4" fontId="18" fillId="6" borderId="15" xfId="0" applyNumberFormat="1" applyFont="1" applyFill="1" applyBorder="1" applyAlignment="1" applyProtection="1">
      <alignment horizontal="right" vertical="top"/>
      <protection locked="0"/>
    </xf>
    <xf numFmtId="4" fontId="18" fillId="6" borderId="1" xfId="0" applyNumberFormat="1" applyFont="1" applyFill="1" applyBorder="1" applyAlignment="1" applyProtection="1">
      <alignment horizontal="right" vertical="top" shrinkToFit="1"/>
      <protection locked="0"/>
    </xf>
    <xf numFmtId="0" fontId="9" fillId="0" borderId="0" xfId="0" applyFont="1" applyAlignment="1" applyProtection="1">
      <alignment vertical="top"/>
      <protection locked="0"/>
    </xf>
    <xf numFmtId="0" fontId="8" fillId="0" borderId="0" xfId="0" applyFont="1" applyAlignment="1" applyProtection="1">
      <alignment vertical="top" wrapText="1"/>
      <protection locked="0"/>
    </xf>
    <xf numFmtId="0" fontId="9" fillId="0" borderId="0" xfId="0" applyFont="1" applyProtection="1">
      <protection locked="0"/>
    </xf>
    <xf numFmtId="0" fontId="17" fillId="0" borderId="5" xfId="0" applyFont="1" applyBorder="1" applyAlignment="1" applyProtection="1">
      <alignment horizontal="center" vertical="top" wrapText="1"/>
      <protection locked="0"/>
    </xf>
    <xf numFmtId="0" fontId="17" fillId="0" borderId="22" xfId="0" applyFont="1" applyBorder="1" applyAlignment="1" applyProtection="1">
      <alignment horizontal="center" vertical="top"/>
      <protection locked="0"/>
    </xf>
    <xf numFmtId="0" fontId="17" fillId="0" borderId="22" xfId="0" applyFont="1" applyBorder="1" applyAlignment="1" applyProtection="1">
      <alignment horizontal="left" vertical="top" wrapText="1"/>
      <protection locked="0"/>
    </xf>
    <xf numFmtId="4" fontId="17" fillId="0" borderId="22" xfId="0" applyNumberFormat="1" applyFont="1" applyBorder="1" applyAlignment="1" applyProtection="1">
      <alignment horizontal="right" vertical="top"/>
      <protection locked="0"/>
    </xf>
    <xf numFmtId="49" fontId="18" fillId="0" borderId="3" xfId="0" applyNumberFormat="1" applyFont="1" applyBorder="1" applyAlignment="1" applyProtection="1">
      <alignment vertical="top" wrapText="1"/>
      <protection locked="0"/>
    </xf>
    <xf numFmtId="0" fontId="17"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4" fontId="17" fillId="0" borderId="0" xfId="0" applyNumberFormat="1" applyFont="1" applyAlignment="1" applyProtection="1">
      <alignment vertical="top"/>
      <protection locked="0"/>
    </xf>
    <xf numFmtId="4" fontId="17" fillId="0" borderId="18" xfId="0" applyNumberFormat="1" applyFont="1" applyBorder="1" applyAlignment="1" applyProtection="1">
      <alignment horizontal="right" vertical="top"/>
      <protection locked="0"/>
    </xf>
    <xf numFmtId="4" fontId="17" fillId="0" borderId="23" xfId="0" applyNumberFormat="1" applyFont="1" applyBorder="1" applyAlignment="1" applyProtection="1">
      <alignment horizontal="right" vertical="top" wrapText="1"/>
    </xf>
    <xf numFmtId="4" fontId="17" fillId="0" borderId="0" xfId="0" applyNumberFormat="1" applyFont="1" applyBorder="1" applyAlignment="1" applyProtection="1">
      <alignment horizontal="right" vertical="top"/>
      <protection locked="0"/>
    </xf>
    <xf numFmtId="4" fontId="17" fillId="0" borderId="24" xfId="0" applyNumberFormat="1" applyFont="1" applyBorder="1" applyAlignment="1" applyProtection="1">
      <alignment horizontal="right" vertical="top" wrapText="1"/>
    </xf>
    <xf numFmtId="4" fontId="17" fillId="0" borderId="12" xfId="0" applyNumberFormat="1" applyFont="1" applyBorder="1" applyAlignment="1" applyProtection="1">
      <alignment horizontal="right" vertical="top"/>
      <protection locked="0"/>
    </xf>
    <xf numFmtId="4" fontId="17" fillId="0" borderId="25" xfId="0" applyNumberFormat="1" applyFont="1" applyBorder="1" applyAlignment="1" applyProtection="1">
      <alignment horizontal="right" vertical="top" wrapText="1"/>
    </xf>
    <xf numFmtId="167" fontId="17" fillId="0" borderId="6" xfId="0" applyNumberFormat="1" applyFont="1" applyBorder="1" applyAlignment="1" applyProtection="1">
      <alignment horizontal="left" vertical="top"/>
    </xf>
    <xf numFmtId="167" fontId="17" fillId="0" borderId="11" xfId="0" applyNumberFormat="1" applyFont="1" applyBorder="1" applyAlignment="1" applyProtection="1">
      <alignment horizontal="left" vertical="top"/>
    </xf>
    <xf numFmtId="0" fontId="17" fillId="0" borderId="0" xfId="0" applyFont="1" applyBorder="1" applyAlignment="1" applyProtection="1">
      <alignment horizontal="center" vertical="top"/>
    </xf>
    <xf numFmtId="0" fontId="17" fillId="0" borderId="12" xfId="0" applyFont="1" applyBorder="1" applyAlignment="1" applyProtection="1">
      <alignment horizontal="center" vertical="top"/>
    </xf>
    <xf numFmtId="0" fontId="23" fillId="0" borderId="18" xfId="0" applyFont="1" applyBorder="1" applyAlignment="1" applyProtection="1">
      <alignment horizontal="left" vertical="top" wrapText="1"/>
    </xf>
    <xf numFmtId="4" fontId="23" fillId="0" borderId="18" xfId="0" applyNumberFormat="1" applyFont="1" applyBorder="1" applyAlignment="1" applyProtection="1">
      <alignment horizontal="right" vertical="top"/>
    </xf>
    <xf numFmtId="0" fontId="23" fillId="0" borderId="0" xfId="0" applyFont="1" applyBorder="1" applyAlignment="1" applyProtection="1">
      <alignment horizontal="left" vertical="top" wrapText="1"/>
    </xf>
    <xf numFmtId="4" fontId="23" fillId="0" borderId="0" xfId="0" applyNumberFormat="1" applyFont="1" applyBorder="1" applyAlignment="1" applyProtection="1">
      <alignment horizontal="right" vertical="top"/>
    </xf>
    <xf numFmtId="0" fontId="23" fillId="0" borderId="12" xfId="0" applyFont="1" applyBorder="1" applyAlignment="1" applyProtection="1">
      <alignment horizontal="left" vertical="top" wrapText="1"/>
    </xf>
    <xf numFmtId="4" fontId="23" fillId="0" borderId="12" xfId="0" applyNumberFormat="1" applyFont="1" applyBorder="1" applyAlignment="1" applyProtection="1">
      <alignment horizontal="right" vertical="top"/>
    </xf>
    <xf numFmtId="4" fontId="23" fillId="0" borderId="18" xfId="0" applyNumberFormat="1" applyFont="1" applyBorder="1" applyAlignment="1" applyProtection="1">
      <alignment horizontal="right" vertical="top"/>
      <protection locked="0"/>
    </xf>
    <xf numFmtId="4" fontId="23" fillId="0" borderId="23" xfId="0" applyNumberFormat="1" applyFont="1" applyBorder="1" applyAlignment="1" applyProtection="1">
      <alignment horizontal="right" vertical="top" wrapText="1"/>
    </xf>
    <xf numFmtId="167" fontId="23" fillId="0" borderId="6" xfId="0" applyNumberFormat="1" applyFont="1" applyBorder="1" applyAlignment="1" applyProtection="1">
      <alignment horizontal="left" vertical="top"/>
    </xf>
    <xf numFmtId="0" fontId="23" fillId="0" borderId="0" xfId="0" applyFont="1" applyBorder="1" applyAlignment="1" applyProtection="1">
      <alignment horizontal="center" vertical="top"/>
    </xf>
    <xf numFmtId="4" fontId="23" fillId="0" borderId="0" xfId="0" applyNumberFormat="1" applyFont="1" applyBorder="1" applyAlignment="1" applyProtection="1">
      <alignment horizontal="right" vertical="top"/>
      <protection locked="0"/>
    </xf>
    <xf numFmtId="4" fontId="23" fillId="0" borderId="24" xfId="0" applyNumberFormat="1" applyFont="1" applyBorder="1" applyAlignment="1" applyProtection="1">
      <alignment horizontal="right" vertical="top" wrapText="1"/>
    </xf>
    <xf numFmtId="167" fontId="23" fillId="0" borderId="11" xfId="0" applyNumberFormat="1" applyFont="1" applyBorder="1" applyAlignment="1" applyProtection="1">
      <alignment horizontal="left" vertical="top"/>
    </xf>
    <xf numFmtId="0" fontId="23" fillId="0" borderId="12" xfId="0" applyFont="1" applyBorder="1" applyAlignment="1" applyProtection="1">
      <alignment horizontal="center" vertical="top"/>
    </xf>
    <xf numFmtId="4" fontId="23" fillId="0" borderId="12" xfId="0" applyNumberFormat="1" applyFont="1" applyBorder="1" applyAlignment="1" applyProtection="1">
      <alignment horizontal="right" vertical="top"/>
      <protection locked="0"/>
    </xf>
    <xf numFmtId="4" fontId="23" fillId="0" borderId="25" xfId="0" applyNumberFormat="1" applyFont="1" applyBorder="1" applyAlignment="1" applyProtection="1">
      <alignment horizontal="right" vertical="top" wrapText="1"/>
    </xf>
    <xf numFmtId="167" fontId="17" fillId="0" borderId="5" xfId="0" applyNumberFormat="1" applyFont="1" applyFill="1" applyBorder="1" applyAlignment="1" applyProtection="1">
      <alignment horizontal="left" vertical="top"/>
    </xf>
    <xf numFmtId="0" fontId="17" fillId="0" borderId="5" xfId="0" applyFont="1" applyFill="1" applyBorder="1" applyAlignment="1" applyProtection="1">
      <alignment horizontal="center" vertical="top"/>
    </xf>
    <xf numFmtId="0" fontId="17" fillId="0" borderId="5" xfId="0" applyFont="1" applyFill="1" applyBorder="1" applyAlignment="1" applyProtection="1">
      <alignment horizontal="left" vertical="top" wrapText="1"/>
    </xf>
    <xf numFmtId="4" fontId="17" fillId="0" borderId="5" xfId="0" applyNumberFormat="1" applyFont="1" applyFill="1" applyBorder="1" applyAlignment="1" applyProtection="1">
      <alignment horizontal="right" vertical="top"/>
      <protection locked="0"/>
    </xf>
    <xf numFmtId="4" fontId="17" fillId="0" borderId="5" xfId="0" applyNumberFormat="1" applyFont="1" applyFill="1" applyBorder="1" applyAlignment="1" applyProtection="1">
      <alignment horizontal="right" vertical="top"/>
    </xf>
    <xf numFmtId="49" fontId="9" fillId="0" borderId="0" xfId="3" applyNumberFormat="1" applyFont="1" applyAlignment="1">
      <alignment vertical="top" wrapText="1"/>
    </xf>
    <xf numFmtId="49" fontId="9" fillId="0" borderId="0" xfId="3" applyNumberFormat="1" applyFont="1" applyFill="1" applyAlignment="1">
      <alignment vertical="top" wrapText="1"/>
    </xf>
    <xf numFmtId="49" fontId="18" fillId="0" borderId="3" xfId="0" applyNumberFormat="1" applyFont="1" applyBorder="1" applyAlignment="1" applyProtection="1">
      <alignment vertical="top" wrapText="1"/>
      <protection locked="0"/>
    </xf>
    <xf numFmtId="0" fontId="18" fillId="3" borderId="3" xfId="0" applyFont="1" applyFill="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49" fontId="17" fillId="0" borderId="3" xfId="0" applyNumberFormat="1" applyFont="1" applyBorder="1" applyAlignment="1" applyProtection="1">
      <alignment vertical="top" wrapText="1"/>
      <protection locked="0"/>
    </xf>
    <xf numFmtId="0" fontId="18" fillId="3" borderId="3" xfId="0" applyFont="1" applyFill="1" applyBorder="1" applyAlignment="1" applyProtection="1">
      <alignment horizontal="left" vertical="top" wrapText="1"/>
    </xf>
    <xf numFmtId="167" fontId="23" fillId="0" borderId="17" xfId="0" applyNumberFormat="1" applyFont="1" applyBorder="1" applyAlignment="1" applyProtection="1">
      <alignment horizontal="left" vertical="top" wrapText="1"/>
    </xf>
    <xf numFmtId="0" fontId="0" fillId="0" borderId="18" xfId="0" applyBorder="1" applyAlignment="1">
      <alignment vertical="top"/>
    </xf>
  </cellXfs>
  <cellStyles count="18">
    <cellStyle name="Comma [0] 2" xfId="15" xr:uid="{E808A388-7913-4519-BFEC-BC088FC7AA70}"/>
    <cellStyle name="Comma 2" xfId="16" xr:uid="{93E259D5-41C6-499F-B2D2-B2CDC93202B5}"/>
    <cellStyle name="Currency 2" xfId="17" xr:uid="{C1C458C8-6AFE-4FB5-8D28-C10E4DFB057F}"/>
    <cellStyle name="Excel Built-in Normal" xfId="11" xr:uid="{00000000-0005-0000-0000-000000000000}"/>
    <cellStyle name="Navadno" xfId="0" builtinId="0"/>
    <cellStyle name="Navadno 11" xfId="3" xr:uid="{00000000-0005-0000-0000-000002000000}"/>
    <cellStyle name="Navadno 2" xfId="2" xr:uid="{00000000-0005-0000-0000-000003000000}"/>
    <cellStyle name="Navadno 2 2" xfId="6" xr:uid="{00000000-0005-0000-0000-000004000000}"/>
    <cellStyle name="Navadno 3" xfId="7" xr:uid="{00000000-0005-0000-0000-000005000000}"/>
    <cellStyle name="Navadno 4" xfId="5" xr:uid="{00000000-0005-0000-0000-000006000000}"/>
    <cellStyle name="Navadno 4 2" xfId="12" xr:uid="{D487DBDF-7831-48E4-B062-D6E2488238F2}"/>
    <cellStyle name="Navadno 5" xfId="8" xr:uid="{00000000-0005-0000-0000-000007000000}"/>
    <cellStyle name="Navadno 6" xfId="9" xr:uid="{00000000-0005-0000-0000-000008000000}"/>
    <cellStyle name="Navadno_VRS.PZI izvajalske cene" xfId="1" xr:uid="{00000000-0005-0000-0000-000009000000}"/>
    <cellStyle name="Normal 2" xfId="13" xr:uid="{C2581F36-1717-420F-A084-5EC341174E06}"/>
    <cellStyle name="Odstotek 2" xfId="10" xr:uid="{00000000-0005-0000-0000-00000A000000}"/>
    <cellStyle name="Popis_stevilo" xfId="14" xr:uid="{D648436F-35B8-440C-95C0-84D674E8112A}"/>
    <cellStyle name="Vejica 2 2" xfId="4" xr:uid="{00000000-0005-0000-0000-00000B000000}"/>
  </cellStyles>
  <dxfs count="0"/>
  <tableStyles count="0" defaultTableStyle="TableStyleMedium2" defaultPivotStyle="PivotStyleLight16"/>
  <colors>
    <mruColors>
      <color rgb="FF5B37D5"/>
      <color rgb="FF7BA3E5"/>
      <color rgb="FFB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rozG/Desktop/Projekt,%20d.d/4-Projekti/Raz&#353;iritev%20mostu%20Tolminka/Tolminka_podloge/Predracun_most_Tolm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OVNI/Borjana-Robidi&#353;&#263;e/PZI/Borjana_popis_19_po%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rozG/Desktop/Projekt,%20d.d/4-Projekti/Predel-Bovec/Predel-Bovec%20razpis_sc-04.0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ilo&#353;/Downloads/stolp/dokumenti/My%20Documents/Delo%20Hidroin&#382;eniring/Klini&#269;ni%20center/Projekt/Predra&#269;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LOVNI/&#268;rna-&#352;entvid/PZI-2017/3-1_&#268;rna_PZI_skupaj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opisi"/>
      <sheetName val="Rekapitulacija"/>
      <sheetName val="Poročilo o združljivosti"/>
    </sheetNames>
    <sheetDataSet>
      <sheetData sheetId="0" refreshError="1"/>
      <sheetData sheetId="1">
        <row r="201">
          <cell r="F201">
            <v>115441.12000000001</v>
          </cell>
        </row>
        <row r="282">
          <cell r="F282">
            <v>54080.875</v>
          </cell>
        </row>
        <row r="324">
          <cell r="F324">
            <v>24300</v>
          </cell>
        </row>
        <row r="364">
          <cell r="F364">
            <v>13392.5</v>
          </cell>
        </row>
        <row r="614">
          <cell r="F614">
            <v>214620.81</v>
          </cell>
        </row>
        <row r="692">
          <cell r="F692">
            <v>26695</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Skupna REK"/>
      <sheetName val="UVOD V PREDRAČUN (2)"/>
      <sheetName val="REKAPITULACIJA I + II"/>
      <sheetName val="REKAPITULACIJA I"/>
      <sheetName val="Ceste I"/>
      <sheetName val="Odvodnjavanje I"/>
      <sheetName val="REKAPITULACIJA II"/>
      <sheetName val="Ceste II"/>
      <sheetName val="Odvodnjavanje II"/>
      <sheetName val="REK Konstrukcije"/>
      <sheetName val="UVOD V PREDRAČUN"/>
      <sheetName val="RV"/>
      <sheetName val="PK"/>
      <sheetName val="OK"/>
      <sheetName val="PROPUST"/>
      <sheetName val="Ostalo"/>
      <sheetName val="HPR_SD_stara verzija"/>
    </sheetNames>
    <sheetDataSet>
      <sheetData sheetId="0">
        <row r="31">
          <cell r="B31" t="str">
            <v>GRADBENOOBRTNIŠKA DELA</v>
          </cell>
        </row>
        <row r="33">
          <cell r="B33" t="str">
            <v>3.</v>
          </cell>
        </row>
        <row r="35">
          <cell r="B35" t="str">
            <v>Rekonstrukcija regionalne ceste
R1-203/1002 Predel-Bovec, od km 4,400 do km 6,500</v>
          </cell>
        </row>
        <row r="41">
          <cell r="B41">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ŠKA I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31"/>
  <sheetViews>
    <sheetView view="pageBreakPreview" zoomScaleNormal="100" zoomScaleSheetLayoutView="100" workbookViewId="0">
      <selection activeCell="C14" sqref="C14"/>
    </sheetView>
  </sheetViews>
  <sheetFormatPr defaultRowHeight="14.25"/>
  <cols>
    <col min="1" max="2" width="9.140625" style="53"/>
    <col min="3" max="3" width="90.5703125" style="53" customWidth="1"/>
    <col min="4" max="4" width="8.7109375" style="53" customWidth="1"/>
    <col min="5" max="5" width="17.85546875" style="57" customWidth="1"/>
    <col min="6" max="258" width="9.140625" style="53"/>
    <col min="259" max="259" width="50.5703125" style="53" customWidth="1"/>
    <col min="260" max="260" width="9.140625" style="53"/>
    <col min="261" max="261" width="13.85546875" style="53" customWidth="1"/>
    <col min="262" max="514" width="9.140625" style="53"/>
    <col min="515" max="515" width="50.5703125" style="53" customWidth="1"/>
    <col min="516" max="516" width="9.140625" style="53"/>
    <col min="517" max="517" width="13.85546875" style="53" customWidth="1"/>
    <col min="518" max="770" width="9.140625" style="53"/>
    <col min="771" max="771" width="50.5703125" style="53" customWidth="1"/>
    <col min="772" max="772" width="9.140625" style="53"/>
    <col min="773" max="773" width="13.85546875" style="53" customWidth="1"/>
    <col min="774" max="1026" width="9.140625" style="53"/>
    <col min="1027" max="1027" width="50.5703125" style="53" customWidth="1"/>
    <col min="1028" max="1028" width="9.140625" style="53"/>
    <col min="1029" max="1029" width="13.85546875" style="53" customWidth="1"/>
    <col min="1030" max="1282" width="9.140625" style="53"/>
    <col min="1283" max="1283" width="50.5703125" style="53" customWidth="1"/>
    <col min="1284" max="1284" width="9.140625" style="53"/>
    <col min="1285" max="1285" width="13.85546875" style="53" customWidth="1"/>
    <col min="1286" max="1538" width="9.140625" style="53"/>
    <col min="1539" max="1539" width="50.5703125" style="53" customWidth="1"/>
    <col min="1540" max="1540" width="9.140625" style="53"/>
    <col min="1541" max="1541" width="13.85546875" style="53" customWidth="1"/>
    <col min="1542" max="1794" width="9.140625" style="53"/>
    <col min="1795" max="1795" width="50.5703125" style="53" customWidth="1"/>
    <col min="1796" max="1796" width="9.140625" style="53"/>
    <col min="1797" max="1797" width="13.85546875" style="53" customWidth="1"/>
    <col min="1798" max="2050" width="9.140625" style="53"/>
    <col min="2051" max="2051" width="50.5703125" style="53" customWidth="1"/>
    <col min="2052" max="2052" width="9.140625" style="53"/>
    <col min="2053" max="2053" width="13.85546875" style="53" customWidth="1"/>
    <col min="2054" max="2306" width="9.140625" style="53"/>
    <col min="2307" max="2307" width="50.5703125" style="53" customWidth="1"/>
    <col min="2308" max="2308" width="9.140625" style="53"/>
    <col min="2309" max="2309" width="13.85546875" style="53" customWidth="1"/>
    <col min="2310" max="2562" width="9.140625" style="53"/>
    <col min="2563" max="2563" width="50.5703125" style="53" customWidth="1"/>
    <col min="2564" max="2564" width="9.140625" style="53"/>
    <col min="2565" max="2565" width="13.85546875" style="53" customWidth="1"/>
    <col min="2566" max="2818" width="9.140625" style="53"/>
    <col min="2819" max="2819" width="50.5703125" style="53" customWidth="1"/>
    <col min="2820" max="2820" width="9.140625" style="53"/>
    <col min="2821" max="2821" width="13.85546875" style="53" customWidth="1"/>
    <col min="2822" max="3074" width="9.140625" style="53"/>
    <col min="3075" max="3075" width="50.5703125" style="53" customWidth="1"/>
    <col min="3076" max="3076" width="9.140625" style="53"/>
    <col min="3077" max="3077" width="13.85546875" style="53" customWidth="1"/>
    <col min="3078" max="3330" width="9.140625" style="53"/>
    <col min="3331" max="3331" width="50.5703125" style="53" customWidth="1"/>
    <col min="3332" max="3332" width="9.140625" style="53"/>
    <col min="3333" max="3333" width="13.85546875" style="53" customWidth="1"/>
    <col min="3334" max="3586" width="9.140625" style="53"/>
    <col min="3587" max="3587" width="50.5703125" style="53" customWidth="1"/>
    <col min="3588" max="3588" width="9.140625" style="53"/>
    <col min="3589" max="3589" width="13.85546875" style="53" customWidth="1"/>
    <col min="3590" max="3842" width="9.140625" style="53"/>
    <col min="3843" max="3843" width="50.5703125" style="53" customWidth="1"/>
    <col min="3844" max="3844" width="9.140625" style="53"/>
    <col min="3845" max="3845" width="13.85546875" style="53" customWidth="1"/>
    <col min="3846" max="4098" width="9.140625" style="53"/>
    <col min="4099" max="4099" width="50.5703125" style="53" customWidth="1"/>
    <col min="4100" max="4100" width="9.140625" style="53"/>
    <col min="4101" max="4101" width="13.85546875" style="53" customWidth="1"/>
    <col min="4102" max="4354" width="9.140625" style="53"/>
    <col min="4355" max="4355" width="50.5703125" style="53" customWidth="1"/>
    <col min="4356" max="4356" width="9.140625" style="53"/>
    <col min="4357" max="4357" width="13.85546875" style="53" customWidth="1"/>
    <col min="4358" max="4610" width="9.140625" style="53"/>
    <col min="4611" max="4611" width="50.5703125" style="53" customWidth="1"/>
    <col min="4612" max="4612" width="9.140625" style="53"/>
    <col min="4613" max="4613" width="13.85546875" style="53" customWidth="1"/>
    <col min="4614" max="4866" width="9.140625" style="53"/>
    <col min="4867" max="4867" width="50.5703125" style="53" customWidth="1"/>
    <col min="4868" max="4868" width="9.140625" style="53"/>
    <col min="4869" max="4869" width="13.85546875" style="53" customWidth="1"/>
    <col min="4870" max="5122" width="9.140625" style="53"/>
    <col min="5123" max="5123" width="50.5703125" style="53" customWidth="1"/>
    <col min="5124" max="5124" width="9.140625" style="53"/>
    <col min="5125" max="5125" width="13.85546875" style="53" customWidth="1"/>
    <col min="5126" max="5378" width="9.140625" style="53"/>
    <col min="5379" max="5379" width="50.5703125" style="53" customWidth="1"/>
    <col min="5380" max="5380" width="9.140625" style="53"/>
    <col min="5381" max="5381" width="13.85546875" style="53" customWidth="1"/>
    <col min="5382" max="5634" width="9.140625" style="53"/>
    <col min="5635" max="5635" width="50.5703125" style="53" customWidth="1"/>
    <col min="5636" max="5636" width="9.140625" style="53"/>
    <col min="5637" max="5637" width="13.85546875" style="53" customWidth="1"/>
    <col min="5638" max="5890" width="9.140625" style="53"/>
    <col min="5891" max="5891" width="50.5703125" style="53" customWidth="1"/>
    <col min="5892" max="5892" width="9.140625" style="53"/>
    <col min="5893" max="5893" width="13.85546875" style="53" customWidth="1"/>
    <col min="5894" max="6146" width="9.140625" style="53"/>
    <col min="6147" max="6147" width="50.5703125" style="53" customWidth="1"/>
    <col min="6148" max="6148" width="9.140625" style="53"/>
    <col min="6149" max="6149" width="13.85546875" style="53" customWidth="1"/>
    <col min="6150" max="6402" width="9.140625" style="53"/>
    <col min="6403" max="6403" width="50.5703125" style="53" customWidth="1"/>
    <col min="6404" max="6404" width="9.140625" style="53"/>
    <col min="6405" max="6405" width="13.85546875" style="53" customWidth="1"/>
    <col min="6406" max="6658" width="9.140625" style="53"/>
    <col min="6659" max="6659" width="50.5703125" style="53" customWidth="1"/>
    <col min="6660" max="6660" width="9.140625" style="53"/>
    <col min="6661" max="6661" width="13.85546875" style="53" customWidth="1"/>
    <col min="6662" max="6914" width="9.140625" style="53"/>
    <col min="6915" max="6915" width="50.5703125" style="53" customWidth="1"/>
    <col min="6916" max="6916" width="9.140625" style="53"/>
    <col min="6917" max="6917" width="13.85546875" style="53" customWidth="1"/>
    <col min="6918" max="7170" width="9.140625" style="53"/>
    <col min="7171" max="7171" width="50.5703125" style="53" customWidth="1"/>
    <col min="7172" max="7172" width="9.140625" style="53"/>
    <col min="7173" max="7173" width="13.85546875" style="53" customWidth="1"/>
    <col min="7174" max="7426" width="9.140625" style="53"/>
    <col min="7427" max="7427" width="50.5703125" style="53" customWidth="1"/>
    <col min="7428" max="7428" width="9.140625" style="53"/>
    <col min="7429" max="7429" width="13.85546875" style="53" customWidth="1"/>
    <col min="7430" max="7682" width="9.140625" style="53"/>
    <col min="7683" max="7683" width="50.5703125" style="53" customWidth="1"/>
    <col min="7684" max="7684" width="9.140625" style="53"/>
    <col min="7685" max="7685" width="13.85546875" style="53" customWidth="1"/>
    <col min="7686" max="7938" width="9.140625" style="53"/>
    <col min="7939" max="7939" width="50.5703125" style="53" customWidth="1"/>
    <col min="7940" max="7940" width="9.140625" style="53"/>
    <col min="7941" max="7941" width="13.85546875" style="53" customWidth="1"/>
    <col min="7942" max="8194" width="9.140625" style="53"/>
    <col min="8195" max="8195" width="50.5703125" style="53" customWidth="1"/>
    <col min="8196" max="8196" width="9.140625" style="53"/>
    <col min="8197" max="8197" width="13.85546875" style="53" customWidth="1"/>
    <col min="8198" max="8450" width="9.140625" style="53"/>
    <col min="8451" max="8451" width="50.5703125" style="53" customWidth="1"/>
    <col min="8452" max="8452" width="9.140625" style="53"/>
    <col min="8453" max="8453" width="13.85546875" style="53" customWidth="1"/>
    <col min="8454" max="8706" width="9.140625" style="53"/>
    <col min="8707" max="8707" width="50.5703125" style="53" customWidth="1"/>
    <col min="8708" max="8708" width="9.140625" style="53"/>
    <col min="8709" max="8709" width="13.85546875" style="53" customWidth="1"/>
    <col min="8710" max="8962" width="9.140625" style="53"/>
    <col min="8963" max="8963" width="50.5703125" style="53" customWidth="1"/>
    <col min="8964" max="8964" width="9.140625" style="53"/>
    <col min="8965" max="8965" width="13.85546875" style="53" customWidth="1"/>
    <col min="8966" max="9218" width="9.140625" style="53"/>
    <col min="9219" max="9219" width="50.5703125" style="53" customWidth="1"/>
    <col min="9220" max="9220" width="9.140625" style="53"/>
    <col min="9221" max="9221" width="13.85546875" style="53" customWidth="1"/>
    <col min="9222" max="9474" width="9.140625" style="53"/>
    <col min="9475" max="9475" width="50.5703125" style="53" customWidth="1"/>
    <col min="9476" max="9476" width="9.140625" style="53"/>
    <col min="9477" max="9477" width="13.85546875" style="53" customWidth="1"/>
    <col min="9478" max="9730" width="9.140625" style="53"/>
    <col min="9731" max="9731" width="50.5703125" style="53" customWidth="1"/>
    <col min="9732" max="9732" width="9.140625" style="53"/>
    <col min="9733" max="9733" width="13.85546875" style="53" customWidth="1"/>
    <col min="9734" max="9986" width="9.140625" style="53"/>
    <col min="9987" max="9987" width="50.5703125" style="53" customWidth="1"/>
    <col min="9988" max="9988" width="9.140625" style="53"/>
    <col min="9989" max="9989" width="13.85546875" style="53" customWidth="1"/>
    <col min="9990" max="10242" width="9.140625" style="53"/>
    <col min="10243" max="10243" width="50.5703125" style="53" customWidth="1"/>
    <col min="10244" max="10244" width="9.140625" style="53"/>
    <col min="10245" max="10245" width="13.85546875" style="53" customWidth="1"/>
    <col min="10246" max="10498" width="9.140625" style="53"/>
    <col min="10499" max="10499" width="50.5703125" style="53" customWidth="1"/>
    <col min="10500" max="10500" width="9.140625" style="53"/>
    <col min="10501" max="10501" width="13.85546875" style="53" customWidth="1"/>
    <col min="10502" max="10754" width="9.140625" style="53"/>
    <col min="10755" max="10755" width="50.5703125" style="53" customWidth="1"/>
    <col min="10756" max="10756" width="9.140625" style="53"/>
    <col min="10757" max="10757" width="13.85546875" style="53" customWidth="1"/>
    <col min="10758" max="11010" width="9.140625" style="53"/>
    <col min="11011" max="11011" width="50.5703125" style="53" customWidth="1"/>
    <col min="11012" max="11012" width="9.140625" style="53"/>
    <col min="11013" max="11013" width="13.85546875" style="53" customWidth="1"/>
    <col min="11014" max="11266" width="9.140625" style="53"/>
    <col min="11267" max="11267" width="50.5703125" style="53" customWidth="1"/>
    <col min="11268" max="11268" width="9.140625" style="53"/>
    <col min="11269" max="11269" width="13.85546875" style="53" customWidth="1"/>
    <col min="11270" max="11522" width="9.140625" style="53"/>
    <col min="11523" max="11523" width="50.5703125" style="53" customWidth="1"/>
    <col min="11524" max="11524" width="9.140625" style="53"/>
    <col min="11525" max="11525" width="13.85546875" style="53" customWidth="1"/>
    <col min="11526" max="11778" width="9.140625" style="53"/>
    <col min="11779" max="11779" width="50.5703125" style="53" customWidth="1"/>
    <col min="11780" max="11780" width="9.140625" style="53"/>
    <col min="11781" max="11781" width="13.85546875" style="53" customWidth="1"/>
    <col min="11782" max="12034" width="9.140625" style="53"/>
    <col min="12035" max="12035" width="50.5703125" style="53" customWidth="1"/>
    <col min="12036" max="12036" width="9.140625" style="53"/>
    <col min="12037" max="12037" width="13.85546875" style="53" customWidth="1"/>
    <col min="12038" max="12290" width="9.140625" style="53"/>
    <col min="12291" max="12291" width="50.5703125" style="53" customWidth="1"/>
    <col min="12292" max="12292" width="9.140625" style="53"/>
    <col min="12293" max="12293" width="13.85546875" style="53" customWidth="1"/>
    <col min="12294" max="12546" width="9.140625" style="53"/>
    <col min="12547" max="12547" width="50.5703125" style="53" customWidth="1"/>
    <col min="12548" max="12548" width="9.140625" style="53"/>
    <col min="12549" max="12549" width="13.85546875" style="53" customWidth="1"/>
    <col min="12550" max="12802" width="9.140625" style="53"/>
    <col min="12803" max="12803" width="50.5703125" style="53" customWidth="1"/>
    <col min="12804" max="12804" width="9.140625" style="53"/>
    <col min="12805" max="12805" width="13.85546875" style="53" customWidth="1"/>
    <col min="12806" max="13058" width="9.140625" style="53"/>
    <col min="13059" max="13059" width="50.5703125" style="53" customWidth="1"/>
    <col min="13060" max="13060" width="9.140625" style="53"/>
    <col min="13061" max="13061" width="13.85546875" style="53" customWidth="1"/>
    <col min="13062" max="13314" width="9.140625" style="53"/>
    <col min="13315" max="13315" width="50.5703125" style="53" customWidth="1"/>
    <col min="13316" max="13316" width="9.140625" style="53"/>
    <col min="13317" max="13317" width="13.85546875" style="53" customWidth="1"/>
    <col min="13318" max="13570" width="9.140625" style="53"/>
    <col min="13571" max="13571" width="50.5703125" style="53" customWidth="1"/>
    <col min="13572" max="13572" width="9.140625" style="53"/>
    <col min="13573" max="13573" width="13.85546875" style="53" customWidth="1"/>
    <col min="13574" max="13826" width="9.140625" style="53"/>
    <col min="13827" max="13827" width="50.5703125" style="53" customWidth="1"/>
    <col min="13828" max="13828" width="9.140625" style="53"/>
    <col min="13829" max="13829" width="13.85546875" style="53" customWidth="1"/>
    <col min="13830" max="14082" width="9.140625" style="53"/>
    <col min="14083" max="14083" width="50.5703125" style="53" customWidth="1"/>
    <col min="14084" max="14084" width="9.140625" style="53"/>
    <col min="14085" max="14085" width="13.85546875" style="53" customWidth="1"/>
    <col min="14086" max="14338" width="9.140625" style="53"/>
    <col min="14339" max="14339" width="50.5703125" style="53" customWidth="1"/>
    <col min="14340" max="14340" width="9.140625" style="53"/>
    <col min="14341" max="14341" width="13.85546875" style="53" customWidth="1"/>
    <col min="14342" max="14594" width="9.140625" style="53"/>
    <col min="14595" max="14595" width="50.5703125" style="53" customWidth="1"/>
    <col min="14596" max="14596" width="9.140625" style="53"/>
    <col min="14597" max="14597" width="13.85546875" style="53" customWidth="1"/>
    <col min="14598" max="14850" width="9.140625" style="53"/>
    <col min="14851" max="14851" width="50.5703125" style="53" customWidth="1"/>
    <col min="14852" max="14852" width="9.140625" style="53"/>
    <col min="14853" max="14853" width="13.85546875" style="53" customWidth="1"/>
    <col min="14854" max="15106" width="9.140625" style="53"/>
    <col min="15107" max="15107" width="50.5703125" style="53" customWidth="1"/>
    <col min="15108" max="15108" width="9.140625" style="53"/>
    <col min="15109" max="15109" width="13.85546875" style="53" customWidth="1"/>
    <col min="15110" max="15362" width="9.140625" style="53"/>
    <col min="15363" max="15363" width="50.5703125" style="53" customWidth="1"/>
    <col min="15364" max="15364" width="9.140625" style="53"/>
    <col min="15365" max="15365" width="13.85546875" style="53" customWidth="1"/>
    <col min="15366" max="15618" width="9.140625" style="53"/>
    <col min="15619" max="15619" width="50.5703125" style="53" customWidth="1"/>
    <col min="15620" max="15620" width="9.140625" style="53"/>
    <col min="15621" max="15621" width="13.85546875" style="53" customWidth="1"/>
    <col min="15622" max="15874" width="9.140625" style="53"/>
    <col min="15875" max="15875" width="50.5703125" style="53" customWidth="1"/>
    <col min="15876" max="15876" width="9.140625" style="53"/>
    <col min="15877" max="15877" width="13.85546875" style="53" customWidth="1"/>
    <col min="15878" max="16130" width="9.140625" style="53"/>
    <col min="16131" max="16131" width="50.5703125" style="53" customWidth="1"/>
    <col min="16132" max="16132" width="9.140625" style="53"/>
    <col min="16133" max="16133" width="13.85546875" style="53" customWidth="1"/>
    <col min="16134" max="16384" width="9.140625" style="53"/>
  </cols>
  <sheetData>
    <row r="3" spans="2:5" s="30" customFormat="1" ht="18">
      <c r="B3" s="27" t="s">
        <v>9</v>
      </c>
      <c r="C3" s="28"/>
      <c r="D3" s="28"/>
      <c r="E3" s="29"/>
    </row>
    <row r="4" spans="2:5" s="30" customFormat="1" ht="15">
      <c r="B4" s="31"/>
      <c r="E4" s="32"/>
    </row>
    <row r="5" spans="2:5" s="34" customFormat="1" ht="15">
      <c r="B5" s="33" t="s">
        <v>13</v>
      </c>
      <c r="E5" s="35"/>
    </row>
    <row r="6" spans="2:5" s="34" customFormat="1" ht="15.75" customHeight="1">
      <c r="B6" s="36"/>
      <c r="C6" s="37"/>
      <c r="D6" s="37"/>
      <c r="E6" s="38"/>
    </row>
    <row r="7" spans="2:5" s="30" customFormat="1" ht="15" customHeight="1">
      <c r="B7" s="39" t="s">
        <v>47</v>
      </c>
      <c r="C7" s="31" t="str">
        <f ca="1">+CESTA!C1</f>
        <v>CESTA</v>
      </c>
      <c r="D7" s="31"/>
      <c r="E7" s="40">
        <f>+CESTA!H18</f>
        <v>19000</v>
      </c>
    </row>
    <row r="8" spans="2:5" s="30" customFormat="1" ht="15" customHeight="1">
      <c r="B8" s="39"/>
      <c r="C8" s="31"/>
      <c r="D8" s="31"/>
      <c r="E8" s="40"/>
    </row>
    <row r="9" spans="2:5" s="30" customFormat="1" ht="15" customHeight="1">
      <c r="B9" s="39" t="s">
        <v>57</v>
      </c>
      <c r="C9" s="134" t="str">
        <f ca="1">+PLOČNIK!C1</f>
        <v>PLOČNIK</v>
      </c>
      <c r="D9" s="31"/>
      <c r="E9" s="40">
        <f>+PLOČNIK!H16</f>
        <v>0</v>
      </c>
    </row>
    <row r="10" spans="2:5" s="30" customFormat="1" ht="15" customHeight="1">
      <c r="B10" s="39"/>
      <c r="C10" s="31"/>
      <c r="D10" s="31"/>
      <c r="E10" s="40"/>
    </row>
    <row r="11" spans="2:5" s="30" customFormat="1" ht="15" customHeight="1">
      <c r="B11" s="39" t="s">
        <v>59</v>
      </c>
      <c r="C11" s="31" t="str">
        <f ca="1">+ODVODNJAVANJE!C1</f>
        <v>ODVODNJAVANJE</v>
      </c>
      <c r="D11" s="31"/>
      <c r="E11" s="40">
        <f>+ODVODNJAVANJE!H14</f>
        <v>0</v>
      </c>
    </row>
    <row r="12" spans="2:5" s="30" customFormat="1" ht="15" customHeight="1">
      <c r="B12" s="39"/>
      <c r="C12" s="31"/>
      <c r="D12" s="31"/>
      <c r="E12" s="40"/>
    </row>
    <row r="13" spans="2:5" s="30" customFormat="1" ht="15" customHeight="1">
      <c r="B13" s="39" t="s">
        <v>60</v>
      </c>
      <c r="C13" s="31" t="str">
        <f ca="1">+RAZSVETLJAVA!C1</f>
        <v>RAZSVETLJAVA</v>
      </c>
      <c r="D13" s="31"/>
      <c r="E13" s="40">
        <f>+RAZSVETLJAVA!H12</f>
        <v>0</v>
      </c>
    </row>
    <row r="14" spans="2:5" s="30" customFormat="1" ht="15" customHeight="1">
      <c r="B14" s="41"/>
      <c r="C14" s="42"/>
      <c r="D14" s="42"/>
      <c r="E14" s="43"/>
    </row>
    <row r="15" spans="2:5" s="31" customFormat="1" ht="15" customHeight="1" thickBot="1">
      <c r="B15" s="44"/>
      <c r="C15" s="45" t="s">
        <v>10</v>
      </c>
      <c r="D15" s="45"/>
      <c r="E15" s="46">
        <f>SUM(E7:E13)</f>
        <v>19000</v>
      </c>
    </row>
    <row r="16" spans="2:5" s="30" customFormat="1" ht="15" customHeight="1" thickTop="1">
      <c r="B16" s="47"/>
      <c r="E16" s="48"/>
    </row>
    <row r="17" spans="2:5" s="30" customFormat="1" ht="15" customHeight="1">
      <c r="B17" s="49" t="s">
        <v>52</v>
      </c>
      <c r="C17" s="30" t="s">
        <v>66</v>
      </c>
      <c r="D17" s="50">
        <v>0.1</v>
      </c>
      <c r="E17" s="48">
        <f>+E15*$D17</f>
        <v>1900</v>
      </c>
    </row>
    <row r="18" spans="2:5" s="30" customFormat="1" ht="15" customHeight="1">
      <c r="B18" s="47"/>
      <c r="E18" s="51"/>
    </row>
    <row r="19" spans="2:5" s="31" customFormat="1" ht="15" customHeight="1" thickBot="1">
      <c r="B19" s="44"/>
      <c r="C19" s="45" t="s">
        <v>26</v>
      </c>
      <c r="D19" s="45"/>
      <c r="E19" s="46">
        <f>SUM(E15:E17)</f>
        <v>20900</v>
      </c>
    </row>
    <row r="20" spans="2:5" ht="15" thickTop="1">
      <c r="B20" s="52"/>
      <c r="E20" s="54"/>
    </row>
    <row r="21" spans="2:5" s="30" customFormat="1" ht="15" customHeight="1">
      <c r="B21" s="47"/>
      <c r="C21" s="30" t="s">
        <v>11</v>
      </c>
      <c r="D21" s="50">
        <v>0.22</v>
      </c>
      <c r="E21" s="48">
        <f>+E19*$D21</f>
        <v>4598</v>
      </c>
    </row>
    <row r="22" spans="2:5" s="30" customFormat="1" ht="15" customHeight="1">
      <c r="B22" s="47"/>
      <c r="E22" s="51"/>
    </row>
    <row r="23" spans="2:5" s="31" customFormat="1" ht="15" customHeight="1" thickBot="1">
      <c r="B23" s="55"/>
      <c r="C23" s="56" t="s">
        <v>12</v>
      </c>
      <c r="D23" s="56"/>
      <c r="E23" s="46">
        <f>SUM(E19:E21)</f>
        <v>25498</v>
      </c>
    </row>
    <row r="24" spans="2:5" ht="15" thickTop="1"/>
    <row r="30" spans="2:5" ht="15">
      <c r="C30" s="58"/>
    </row>
    <row r="31" spans="2:5">
      <c r="C31" s="57"/>
    </row>
  </sheetData>
  <sheetProtection algorithmName="SHA-512" hashValue="/uMri9mK3QzTyAkexdZTsuYGT8gIWusV1Uie4mxpgz6uM85jlSZbv9E/hNEOhaUvEo2ajsE2y+Ek24fjVbysBg==" saltValue="gzqJzWQ75AaKfer0W3TZzA=="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&amp;C&amp;"-,Ležeče"Ureditev krožišča na cesti R3-614/1048
od km 0,300 do km 0,700 Opatje Selo - Komen&amp;R&amp;"-,Ležeče"RAZPIS 2020</oddHeader>
    <oddFooter>Stran &amp;P od &amp;N</oddFooter>
  </headerFooter>
  <colBreaks count="2" manualBreakCount="2">
    <brk id="5" max="12" man="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3"/>
  <sheetViews>
    <sheetView view="pageBreakPreview" topLeftCell="A22" zoomScale="85" zoomScaleNormal="100" zoomScaleSheetLayoutView="85" workbookViewId="0">
      <selection activeCell="C6" sqref="C6"/>
    </sheetView>
  </sheetViews>
  <sheetFormatPr defaultRowHeight="14.25"/>
  <cols>
    <col min="1" max="1" width="14.28515625" style="3" customWidth="1"/>
    <col min="2" max="2" width="9.7109375" style="3" bestFit="1" customWidth="1"/>
    <col min="3" max="3" width="69.140625" style="3" customWidth="1"/>
    <col min="4" max="4" width="9.140625" style="3"/>
    <col min="5" max="5" width="7.85546875" style="3" customWidth="1"/>
    <col min="6" max="6" width="10.42578125" style="3" bestFit="1" customWidth="1"/>
    <col min="7" max="256" width="9.140625" style="3"/>
    <col min="257" max="257" width="10.42578125" style="3" customWidth="1"/>
    <col min="258" max="258" width="9.140625" style="3"/>
    <col min="259" max="259" width="44" style="3" customWidth="1"/>
    <col min="260" max="260" width="9.140625" style="3"/>
    <col min="261" max="261" width="7.85546875" style="3" customWidth="1"/>
    <col min="262" max="512" width="9.140625" style="3"/>
    <col min="513" max="513" width="10.42578125" style="3" customWidth="1"/>
    <col min="514" max="514" width="9.140625" style="3"/>
    <col min="515" max="515" width="44" style="3" customWidth="1"/>
    <col min="516" max="516" width="9.140625" style="3"/>
    <col min="517" max="517" width="7.85546875" style="3" customWidth="1"/>
    <col min="518" max="768" width="9.140625" style="3"/>
    <col min="769" max="769" width="10.42578125" style="3" customWidth="1"/>
    <col min="770" max="770" width="9.140625" style="3"/>
    <col min="771" max="771" width="44" style="3" customWidth="1"/>
    <col min="772" max="772" width="9.140625" style="3"/>
    <col min="773" max="773" width="7.85546875" style="3" customWidth="1"/>
    <col min="774" max="1024" width="9.140625" style="3"/>
    <col min="1025" max="1025" width="10.42578125" style="3" customWidth="1"/>
    <col min="1026" max="1026" width="9.140625" style="3"/>
    <col min="1027" max="1027" width="44" style="3" customWidth="1"/>
    <col min="1028" max="1028" width="9.140625" style="3"/>
    <col min="1029" max="1029" width="7.85546875" style="3" customWidth="1"/>
    <col min="1030" max="1280" width="9.140625" style="3"/>
    <col min="1281" max="1281" width="10.42578125" style="3" customWidth="1"/>
    <col min="1282" max="1282" width="9.140625" style="3"/>
    <col min="1283" max="1283" width="44" style="3" customWidth="1"/>
    <col min="1284" max="1284" width="9.140625" style="3"/>
    <col min="1285" max="1285" width="7.85546875" style="3" customWidth="1"/>
    <col min="1286" max="1536" width="9.140625" style="3"/>
    <col min="1537" max="1537" width="10.42578125" style="3" customWidth="1"/>
    <col min="1538" max="1538" width="9.140625" style="3"/>
    <col min="1539" max="1539" width="44" style="3" customWidth="1"/>
    <col min="1540" max="1540" width="9.140625" style="3"/>
    <col min="1541" max="1541" width="7.85546875" style="3" customWidth="1"/>
    <col min="1542" max="1792" width="9.140625" style="3"/>
    <col min="1793" max="1793" width="10.42578125" style="3" customWidth="1"/>
    <col min="1794" max="1794" width="9.140625" style="3"/>
    <col min="1795" max="1795" width="44" style="3" customWidth="1"/>
    <col min="1796" max="1796" width="9.140625" style="3"/>
    <col min="1797" max="1797" width="7.85546875" style="3" customWidth="1"/>
    <col min="1798" max="2048" width="9.140625" style="3"/>
    <col min="2049" max="2049" width="10.42578125" style="3" customWidth="1"/>
    <col min="2050" max="2050" width="9.140625" style="3"/>
    <col min="2051" max="2051" width="44" style="3" customWidth="1"/>
    <col min="2052" max="2052" width="9.140625" style="3"/>
    <col min="2053" max="2053" width="7.85546875" style="3" customWidth="1"/>
    <col min="2054" max="2304" width="9.140625" style="3"/>
    <col min="2305" max="2305" width="10.42578125" style="3" customWidth="1"/>
    <col min="2306" max="2306" width="9.140625" style="3"/>
    <col min="2307" max="2307" width="44" style="3" customWidth="1"/>
    <col min="2308" max="2308" width="9.140625" style="3"/>
    <col min="2309" max="2309" width="7.85546875" style="3" customWidth="1"/>
    <col min="2310" max="2560" width="9.140625" style="3"/>
    <col min="2561" max="2561" width="10.42578125" style="3" customWidth="1"/>
    <col min="2562" max="2562" width="9.140625" style="3"/>
    <col min="2563" max="2563" width="44" style="3" customWidth="1"/>
    <col min="2564" max="2564" width="9.140625" style="3"/>
    <col min="2565" max="2565" width="7.85546875" style="3" customWidth="1"/>
    <col min="2566" max="2816" width="9.140625" style="3"/>
    <col min="2817" max="2817" width="10.42578125" style="3" customWidth="1"/>
    <col min="2818" max="2818" width="9.140625" style="3"/>
    <col min="2819" max="2819" width="44" style="3" customWidth="1"/>
    <col min="2820" max="2820" width="9.140625" style="3"/>
    <col min="2821" max="2821" width="7.85546875" style="3" customWidth="1"/>
    <col min="2822" max="3072" width="9.140625" style="3"/>
    <col min="3073" max="3073" width="10.42578125" style="3" customWidth="1"/>
    <col min="3074" max="3074" width="9.140625" style="3"/>
    <col min="3075" max="3075" width="44" style="3" customWidth="1"/>
    <col min="3076" max="3076" width="9.140625" style="3"/>
    <col min="3077" max="3077" width="7.85546875" style="3" customWidth="1"/>
    <col min="3078" max="3328" width="9.140625" style="3"/>
    <col min="3329" max="3329" width="10.42578125" style="3" customWidth="1"/>
    <col min="3330" max="3330" width="9.140625" style="3"/>
    <col min="3331" max="3331" width="44" style="3" customWidth="1"/>
    <col min="3332" max="3332" width="9.140625" style="3"/>
    <col min="3333" max="3333" width="7.85546875" style="3" customWidth="1"/>
    <col min="3334" max="3584" width="9.140625" style="3"/>
    <col min="3585" max="3585" width="10.42578125" style="3" customWidth="1"/>
    <col min="3586" max="3586" width="9.140625" style="3"/>
    <col min="3587" max="3587" width="44" style="3" customWidth="1"/>
    <col min="3588" max="3588" width="9.140625" style="3"/>
    <col min="3589" max="3589" width="7.85546875" style="3" customWidth="1"/>
    <col min="3590" max="3840" width="9.140625" style="3"/>
    <col min="3841" max="3841" width="10.42578125" style="3" customWidth="1"/>
    <col min="3842" max="3842" width="9.140625" style="3"/>
    <col min="3843" max="3843" width="44" style="3" customWidth="1"/>
    <col min="3844" max="3844" width="9.140625" style="3"/>
    <col min="3845" max="3845" width="7.85546875" style="3" customWidth="1"/>
    <col min="3846" max="4096" width="9.140625" style="3"/>
    <col min="4097" max="4097" width="10.42578125" style="3" customWidth="1"/>
    <col min="4098" max="4098" width="9.140625" style="3"/>
    <col min="4099" max="4099" width="44" style="3" customWidth="1"/>
    <col min="4100" max="4100" width="9.140625" style="3"/>
    <col min="4101" max="4101" width="7.85546875" style="3" customWidth="1"/>
    <col min="4102" max="4352" width="9.140625" style="3"/>
    <col min="4353" max="4353" width="10.42578125" style="3" customWidth="1"/>
    <col min="4354" max="4354" width="9.140625" style="3"/>
    <col min="4355" max="4355" width="44" style="3" customWidth="1"/>
    <col min="4356" max="4356" width="9.140625" style="3"/>
    <col min="4357" max="4357" width="7.85546875" style="3" customWidth="1"/>
    <col min="4358" max="4608" width="9.140625" style="3"/>
    <col min="4609" max="4609" width="10.42578125" style="3" customWidth="1"/>
    <col min="4610" max="4610" width="9.140625" style="3"/>
    <col min="4611" max="4611" width="44" style="3" customWidth="1"/>
    <col min="4612" max="4612" width="9.140625" style="3"/>
    <col min="4613" max="4613" width="7.85546875" style="3" customWidth="1"/>
    <col min="4614" max="4864" width="9.140625" style="3"/>
    <col min="4865" max="4865" width="10.42578125" style="3" customWidth="1"/>
    <col min="4866" max="4866" width="9.140625" style="3"/>
    <col min="4867" max="4867" width="44" style="3" customWidth="1"/>
    <col min="4868" max="4868" width="9.140625" style="3"/>
    <col min="4869" max="4869" width="7.85546875" style="3" customWidth="1"/>
    <col min="4870" max="5120" width="9.140625" style="3"/>
    <col min="5121" max="5121" width="10.42578125" style="3" customWidth="1"/>
    <col min="5122" max="5122" width="9.140625" style="3"/>
    <col min="5123" max="5123" width="44" style="3" customWidth="1"/>
    <col min="5124" max="5124" width="9.140625" style="3"/>
    <col min="5125" max="5125" width="7.85546875" style="3" customWidth="1"/>
    <col min="5126" max="5376" width="9.140625" style="3"/>
    <col min="5377" max="5377" width="10.42578125" style="3" customWidth="1"/>
    <col min="5378" max="5378" width="9.140625" style="3"/>
    <col min="5379" max="5379" width="44" style="3" customWidth="1"/>
    <col min="5380" max="5380" width="9.140625" style="3"/>
    <col min="5381" max="5381" width="7.85546875" style="3" customWidth="1"/>
    <col min="5382" max="5632" width="9.140625" style="3"/>
    <col min="5633" max="5633" width="10.42578125" style="3" customWidth="1"/>
    <col min="5634" max="5634" width="9.140625" style="3"/>
    <col min="5635" max="5635" width="44" style="3" customWidth="1"/>
    <col min="5636" max="5636" width="9.140625" style="3"/>
    <col min="5637" max="5637" width="7.85546875" style="3" customWidth="1"/>
    <col min="5638" max="5888" width="9.140625" style="3"/>
    <col min="5889" max="5889" width="10.42578125" style="3" customWidth="1"/>
    <col min="5890" max="5890" width="9.140625" style="3"/>
    <col min="5891" max="5891" width="44" style="3" customWidth="1"/>
    <col min="5892" max="5892" width="9.140625" style="3"/>
    <col min="5893" max="5893" width="7.85546875" style="3" customWidth="1"/>
    <col min="5894" max="6144" width="9.140625" style="3"/>
    <col min="6145" max="6145" width="10.42578125" style="3" customWidth="1"/>
    <col min="6146" max="6146" width="9.140625" style="3"/>
    <col min="6147" max="6147" width="44" style="3" customWidth="1"/>
    <col min="6148" max="6148" width="9.140625" style="3"/>
    <col min="6149" max="6149" width="7.85546875" style="3" customWidth="1"/>
    <col min="6150" max="6400" width="9.140625" style="3"/>
    <col min="6401" max="6401" width="10.42578125" style="3" customWidth="1"/>
    <col min="6402" max="6402" width="9.140625" style="3"/>
    <col min="6403" max="6403" width="44" style="3" customWidth="1"/>
    <col min="6404" max="6404" width="9.140625" style="3"/>
    <col min="6405" max="6405" width="7.85546875" style="3" customWidth="1"/>
    <col min="6406" max="6656" width="9.140625" style="3"/>
    <col min="6657" max="6657" width="10.42578125" style="3" customWidth="1"/>
    <col min="6658" max="6658" width="9.140625" style="3"/>
    <col min="6659" max="6659" width="44" style="3" customWidth="1"/>
    <col min="6660" max="6660" width="9.140625" style="3"/>
    <col min="6661" max="6661" width="7.85546875" style="3" customWidth="1"/>
    <col min="6662" max="6912" width="9.140625" style="3"/>
    <col min="6913" max="6913" width="10.42578125" style="3" customWidth="1"/>
    <col min="6914" max="6914" width="9.140625" style="3"/>
    <col min="6915" max="6915" width="44" style="3" customWidth="1"/>
    <col min="6916" max="6916" width="9.140625" style="3"/>
    <col min="6917" max="6917" width="7.85546875" style="3" customWidth="1"/>
    <col min="6918" max="7168" width="9.140625" style="3"/>
    <col min="7169" max="7169" width="10.42578125" style="3" customWidth="1"/>
    <col min="7170" max="7170" width="9.140625" style="3"/>
    <col min="7171" max="7171" width="44" style="3" customWidth="1"/>
    <col min="7172" max="7172" width="9.140625" style="3"/>
    <col min="7173" max="7173" width="7.85546875" style="3" customWidth="1"/>
    <col min="7174" max="7424" width="9.140625" style="3"/>
    <col min="7425" max="7425" width="10.42578125" style="3" customWidth="1"/>
    <col min="7426" max="7426" width="9.140625" style="3"/>
    <col min="7427" max="7427" width="44" style="3" customWidth="1"/>
    <col min="7428" max="7428" width="9.140625" style="3"/>
    <col min="7429" max="7429" width="7.85546875" style="3" customWidth="1"/>
    <col min="7430" max="7680" width="9.140625" style="3"/>
    <col min="7681" max="7681" width="10.42578125" style="3" customWidth="1"/>
    <col min="7682" max="7682" width="9.140625" style="3"/>
    <col min="7683" max="7683" width="44" style="3" customWidth="1"/>
    <col min="7684" max="7684" width="9.140625" style="3"/>
    <col min="7685" max="7685" width="7.85546875" style="3" customWidth="1"/>
    <col min="7686" max="7936" width="9.140625" style="3"/>
    <col min="7937" max="7937" width="10.42578125" style="3" customWidth="1"/>
    <col min="7938" max="7938" width="9.140625" style="3"/>
    <col min="7939" max="7939" width="44" style="3" customWidth="1"/>
    <col min="7940" max="7940" width="9.140625" style="3"/>
    <col min="7941" max="7941" width="7.85546875" style="3" customWidth="1"/>
    <col min="7942" max="8192" width="9.140625" style="3"/>
    <col min="8193" max="8193" width="10.42578125" style="3" customWidth="1"/>
    <col min="8194" max="8194" width="9.140625" style="3"/>
    <col min="8195" max="8195" width="44" style="3" customWidth="1"/>
    <col min="8196" max="8196" width="9.140625" style="3"/>
    <col min="8197" max="8197" width="7.85546875" style="3" customWidth="1"/>
    <col min="8198" max="8448" width="9.140625" style="3"/>
    <col min="8449" max="8449" width="10.42578125" style="3" customWidth="1"/>
    <col min="8450" max="8450" width="9.140625" style="3"/>
    <col min="8451" max="8451" width="44" style="3" customWidth="1"/>
    <col min="8452" max="8452" width="9.140625" style="3"/>
    <col min="8453" max="8453" width="7.85546875" style="3" customWidth="1"/>
    <col min="8454" max="8704" width="9.140625" style="3"/>
    <col min="8705" max="8705" width="10.42578125" style="3" customWidth="1"/>
    <col min="8706" max="8706" width="9.140625" style="3"/>
    <col min="8707" max="8707" width="44" style="3" customWidth="1"/>
    <col min="8708" max="8708" width="9.140625" style="3"/>
    <col min="8709" max="8709" width="7.85546875" style="3" customWidth="1"/>
    <col min="8710" max="8960" width="9.140625" style="3"/>
    <col min="8961" max="8961" width="10.42578125" style="3" customWidth="1"/>
    <col min="8962" max="8962" width="9.140625" style="3"/>
    <col min="8963" max="8963" width="44" style="3" customWidth="1"/>
    <col min="8964" max="8964" width="9.140625" style="3"/>
    <col min="8965" max="8965" width="7.85546875" style="3" customWidth="1"/>
    <col min="8966" max="9216" width="9.140625" style="3"/>
    <col min="9217" max="9217" width="10.42578125" style="3" customWidth="1"/>
    <col min="9218" max="9218" width="9.140625" style="3"/>
    <col min="9219" max="9219" width="44" style="3" customWidth="1"/>
    <col min="9220" max="9220" width="9.140625" style="3"/>
    <col min="9221" max="9221" width="7.85546875" style="3" customWidth="1"/>
    <col min="9222" max="9472" width="9.140625" style="3"/>
    <col min="9473" max="9473" width="10.42578125" style="3" customWidth="1"/>
    <col min="9474" max="9474" width="9.140625" style="3"/>
    <col min="9475" max="9475" width="44" style="3" customWidth="1"/>
    <col min="9476" max="9476" width="9.140625" style="3"/>
    <col min="9477" max="9477" width="7.85546875" style="3" customWidth="1"/>
    <col min="9478" max="9728" width="9.140625" style="3"/>
    <col min="9729" max="9729" width="10.42578125" style="3" customWidth="1"/>
    <col min="9730" max="9730" width="9.140625" style="3"/>
    <col min="9731" max="9731" width="44" style="3" customWidth="1"/>
    <col min="9732" max="9732" width="9.140625" style="3"/>
    <col min="9733" max="9733" width="7.85546875" style="3" customWidth="1"/>
    <col min="9734" max="9984" width="9.140625" style="3"/>
    <col min="9985" max="9985" width="10.42578125" style="3" customWidth="1"/>
    <col min="9986" max="9986" width="9.140625" style="3"/>
    <col min="9987" max="9987" width="44" style="3" customWidth="1"/>
    <col min="9988" max="9988" width="9.140625" style="3"/>
    <col min="9989" max="9989" width="7.85546875" style="3" customWidth="1"/>
    <col min="9990" max="10240" width="9.140625" style="3"/>
    <col min="10241" max="10241" width="10.42578125" style="3" customWidth="1"/>
    <col min="10242" max="10242" width="9.140625" style="3"/>
    <col min="10243" max="10243" width="44" style="3" customWidth="1"/>
    <col min="10244" max="10244" width="9.140625" style="3"/>
    <col min="10245" max="10245" width="7.85546875" style="3" customWidth="1"/>
    <col min="10246" max="10496" width="9.140625" style="3"/>
    <col min="10497" max="10497" width="10.42578125" style="3" customWidth="1"/>
    <col min="10498" max="10498" width="9.140625" style="3"/>
    <col min="10499" max="10499" width="44" style="3" customWidth="1"/>
    <col min="10500" max="10500" width="9.140625" style="3"/>
    <col min="10501" max="10501" width="7.85546875" style="3" customWidth="1"/>
    <col min="10502" max="10752" width="9.140625" style="3"/>
    <col min="10753" max="10753" width="10.42578125" style="3" customWidth="1"/>
    <col min="10754" max="10754" width="9.140625" style="3"/>
    <col min="10755" max="10755" width="44" style="3" customWidth="1"/>
    <col min="10756" max="10756" width="9.140625" style="3"/>
    <col min="10757" max="10757" width="7.85546875" style="3" customWidth="1"/>
    <col min="10758" max="11008" width="9.140625" style="3"/>
    <col min="11009" max="11009" width="10.42578125" style="3" customWidth="1"/>
    <col min="11010" max="11010" width="9.140625" style="3"/>
    <col min="11011" max="11011" width="44" style="3" customWidth="1"/>
    <col min="11012" max="11012" width="9.140625" style="3"/>
    <col min="11013" max="11013" width="7.85546875" style="3" customWidth="1"/>
    <col min="11014" max="11264" width="9.140625" style="3"/>
    <col min="11265" max="11265" width="10.42578125" style="3" customWidth="1"/>
    <col min="11266" max="11266" width="9.140625" style="3"/>
    <col min="11267" max="11267" width="44" style="3" customWidth="1"/>
    <col min="11268" max="11268" width="9.140625" style="3"/>
    <col min="11269" max="11269" width="7.85546875" style="3" customWidth="1"/>
    <col min="11270" max="11520" width="9.140625" style="3"/>
    <col min="11521" max="11521" width="10.42578125" style="3" customWidth="1"/>
    <col min="11522" max="11522" width="9.140625" style="3"/>
    <col min="11523" max="11523" width="44" style="3" customWidth="1"/>
    <col min="11524" max="11524" width="9.140625" style="3"/>
    <col min="11525" max="11525" width="7.85546875" style="3" customWidth="1"/>
    <col min="11526" max="11776" width="9.140625" style="3"/>
    <col min="11777" max="11777" width="10.42578125" style="3" customWidth="1"/>
    <col min="11778" max="11778" width="9.140625" style="3"/>
    <col min="11779" max="11779" width="44" style="3" customWidth="1"/>
    <col min="11780" max="11780" width="9.140625" style="3"/>
    <col min="11781" max="11781" width="7.85546875" style="3" customWidth="1"/>
    <col min="11782" max="12032" width="9.140625" style="3"/>
    <col min="12033" max="12033" width="10.42578125" style="3" customWidth="1"/>
    <col min="12034" max="12034" width="9.140625" style="3"/>
    <col min="12035" max="12035" width="44" style="3" customWidth="1"/>
    <col min="12036" max="12036" width="9.140625" style="3"/>
    <col min="12037" max="12037" width="7.85546875" style="3" customWidth="1"/>
    <col min="12038" max="12288" width="9.140625" style="3"/>
    <col min="12289" max="12289" width="10.42578125" style="3" customWidth="1"/>
    <col min="12290" max="12290" width="9.140625" style="3"/>
    <col min="12291" max="12291" width="44" style="3" customWidth="1"/>
    <col min="12292" max="12292" width="9.140625" style="3"/>
    <col min="12293" max="12293" width="7.85546875" style="3" customWidth="1"/>
    <col min="12294" max="12544" width="9.140625" style="3"/>
    <col min="12545" max="12545" width="10.42578125" style="3" customWidth="1"/>
    <col min="12546" max="12546" width="9.140625" style="3"/>
    <col min="12547" max="12547" width="44" style="3" customWidth="1"/>
    <col min="12548" max="12548" width="9.140625" style="3"/>
    <col min="12549" max="12549" width="7.85546875" style="3" customWidth="1"/>
    <col min="12550" max="12800" width="9.140625" style="3"/>
    <col min="12801" max="12801" width="10.42578125" style="3" customWidth="1"/>
    <col min="12802" max="12802" width="9.140625" style="3"/>
    <col min="12803" max="12803" width="44" style="3" customWidth="1"/>
    <col min="12804" max="12804" width="9.140625" style="3"/>
    <col min="12805" max="12805" width="7.85546875" style="3" customWidth="1"/>
    <col min="12806" max="13056" width="9.140625" style="3"/>
    <col min="13057" max="13057" width="10.42578125" style="3" customWidth="1"/>
    <col min="13058" max="13058" width="9.140625" style="3"/>
    <col min="13059" max="13059" width="44" style="3" customWidth="1"/>
    <col min="13060" max="13060" width="9.140625" style="3"/>
    <col min="13061" max="13061" width="7.85546875" style="3" customWidth="1"/>
    <col min="13062" max="13312" width="9.140625" style="3"/>
    <col min="13313" max="13313" width="10.42578125" style="3" customWidth="1"/>
    <col min="13314" max="13314" width="9.140625" style="3"/>
    <col min="13315" max="13315" width="44" style="3" customWidth="1"/>
    <col min="13316" max="13316" width="9.140625" style="3"/>
    <col min="13317" max="13317" width="7.85546875" style="3" customWidth="1"/>
    <col min="13318" max="13568" width="9.140625" style="3"/>
    <col min="13569" max="13569" width="10.42578125" style="3" customWidth="1"/>
    <col min="13570" max="13570" width="9.140625" style="3"/>
    <col min="13571" max="13571" width="44" style="3" customWidth="1"/>
    <col min="13572" max="13572" width="9.140625" style="3"/>
    <col min="13573" max="13573" width="7.85546875" style="3" customWidth="1"/>
    <col min="13574" max="13824" width="9.140625" style="3"/>
    <col min="13825" max="13825" width="10.42578125" style="3" customWidth="1"/>
    <col min="13826" max="13826" width="9.140625" style="3"/>
    <col min="13827" max="13827" width="44" style="3" customWidth="1"/>
    <col min="13828" max="13828" width="9.140625" style="3"/>
    <col min="13829" max="13829" width="7.85546875" style="3" customWidth="1"/>
    <col min="13830" max="14080" width="9.140625" style="3"/>
    <col min="14081" max="14081" width="10.42578125" style="3" customWidth="1"/>
    <col min="14082" max="14082" width="9.140625" style="3"/>
    <col min="14083" max="14083" width="44" style="3" customWidth="1"/>
    <col min="14084" max="14084" width="9.140625" style="3"/>
    <col min="14085" max="14085" width="7.85546875" style="3" customWidth="1"/>
    <col min="14086" max="14336" width="9.140625" style="3"/>
    <col min="14337" max="14337" width="10.42578125" style="3" customWidth="1"/>
    <col min="14338" max="14338" width="9.140625" style="3"/>
    <col min="14339" max="14339" width="44" style="3" customWidth="1"/>
    <col min="14340" max="14340" width="9.140625" style="3"/>
    <col min="14341" max="14341" width="7.85546875" style="3" customWidth="1"/>
    <col min="14342" max="14592" width="9.140625" style="3"/>
    <col min="14593" max="14593" width="10.42578125" style="3" customWidth="1"/>
    <col min="14594" max="14594" width="9.140625" style="3"/>
    <col min="14595" max="14595" width="44" style="3" customWidth="1"/>
    <col min="14596" max="14596" width="9.140625" style="3"/>
    <col min="14597" max="14597" width="7.85546875" style="3" customWidth="1"/>
    <col min="14598" max="14848" width="9.140625" style="3"/>
    <col min="14849" max="14849" width="10.42578125" style="3" customWidth="1"/>
    <col min="14850" max="14850" width="9.140625" style="3"/>
    <col min="14851" max="14851" width="44" style="3" customWidth="1"/>
    <col min="14852" max="14852" width="9.140625" style="3"/>
    <col min="14853" max="14853" width="7.85546875" style="3" customWidth="1"/>
    <col min="14854" max="15104" width="9.140625" style="3"/>
    <col min="15105" max="15105" width="10.42578125" style="3" customWidth="1"/>
    <col min="15106" max="15106" width="9.140625" style="3"/>
    <col min="15107" max="15107" width="44" style="3" customWidth="1"/>
    <col min="15108" max="15108" width="9.140625" style="3"/>
    <col min="15109" max="15109" width="7.85546875" style="3" customWidth="1"/>
    <col min="15110" max="15360" width="9.140625" style="3"/>
    <col min="15361" max="15361" width="10.42578125" style="3" customWidth="1"/>
    <col min="15362" max="15362" width="9.140625" style="3"/>
    <col min="15363" max="15363" width="44" style="3" customWidth="1"/>
    <col min="15364" max="15364" width="9.140625" style="3"/>
    <col min="15365" max="15365" width="7.85546875" style="3" customWidth="1"/>
    <col min="15366" max="15616" width="9.140625" style="3"/>
    <col min="15617" max="15617" width="10.42578125" style="3" customWidth="1"/>
    <col min="15618" max="15618" width="9.140625" style="3"/>
    <col min="15619" max="15619" width="44" style="3" customWidth="1"/>
    <col min="15620" max="15620" width="9.140625" style="3"/>
    <col min="15621" max="15621" width="7.85546875" style="3" customWidth="1"/>
    <col min="15622" max="15872" width="9.140625" style="3"/>
    <col min="15873" max="15873" width="10.42578125" style="3" customWidth="1"/>
    <col min="15874" max="15874" width="9.140625" style="3"/>
    <col min="15875" max="15875" width="44" style="3" customWidth="1"/>
    <col min="15876" max="15876" width="9.140625" style="3"/>
    <col min="15877" max="15877" width="7.85546875" style="3" customWidth="1"/>
    <col min="15878" max="16128" width="9.140625" style="3"/>
    <col min="16129" max="16129" width="10.42578125" style="3" customWidth="1"/>
    <col min="16130" max="16130" width="9.140625" style="3"/>
    <col min="16131" max="16131" width="44" style="3" customWidth="1"/>
    <col min="16132" max="16132" width="9.140625" style="3"/>
    <col min="16133" max="16133" width="7.85546875" style="3" customWidth="1"/>
    <col min="16134" max="16384" width="9.140625" style="3"/>
  </cols>
  <sheetData>
    <row r="2" spans="1:8" ht="18">
      <c r="A2" s="1" t="s">
        <v>15</v>
      </c>
      <c r="B2" s="2"/>
    </row>
    <row r="4" spans="1:8" ht="57">
      <c r="A4" s="4" t="s">
        <v>16</v>
      </c>
      <c r="C4" s="5" t="s">
        <v>17</v>
      </c>
    </row>
    <row r="6" spans="1:8" ht="57">
      <c r="A6" s="4" t="s">
        <v>18</v>
      </c>
      <c r="C6" s="6" t="s">
        <v>27</v>
      </c>
      <c r="F6" s="7"/>
    </row>
    <row r="7" spans="1:8">
      <c r="F7" s="7"/>
    </row>
    <row r="8" spans="1:8" ht="28.5">
      <c r="A8" s="4" t="s">
        <v>19</v>
      </c>
      <c r="C8" s="5" t="s">
        <v>28</v>
      </c>
      <c r="F8" s="7"/>
    </row>
    <row r="9" spans="1:8" ht="57">
      <c r="A9" s="4"/>
      <c r="C9" s="5" t="s">
        <v>20</v>
      </c>
      <c r="F9" s="7"/>
    </row>
    <row r="10" spans="1:8" ht="15">
      <c r="A10" s="4"/>
      <c r="C10" s="5"/>
      <c r="F10" s="7"/>
    </row>
    <row r="11" spans="1:8" ht="15">
      <c r="A11" s="4" t="s">
        <v>21</v>
      </c>
      <c r="B11" s="8" t="s">
        <v>378</v>
      </c>
    </row>
    <row r="12" spans="1:8" ht="15">
      <c r="A12" s="4"/>
      <c r="B12" s="9" t="str">
        <f>CESTA!B24&amp;" "&amp;CESTA!C24</f>
        <v>1. PREDDELA</v>
      </c>
      <c r="C12" s="10"/>
      <c r="D12" s="10"/>
      <c r="E12" s="10"/>
      <c r="F12" s="10"/>
    </row>
    <row r="13" spans="1:8" ht="15">
      <c r="A13" s="4"/>
      <c r="B13" s="9" t="str">
        <f>CESTA!B47&amp;" "&amp;CESTA!C47</f>
        <v>1.3. OSTALA PREDDELA</v>
      </c>
      <c r="C13" s="10"/>
      <c r="D13" s="10"/>
      <c r="E13" s="10"/>
      <c r="F13" s="10"/>
    </row>
    <row r="14" spans="1:8" ht="15">
      <c r="A14" s="4"/>
      <c r="B14" s="9" t="str">
        <f>CESTA!B48&amp;" "&amp;CESTA!C48</f>
        <v>1.3.1. Omejitve prometa</v>
      </c>
      <c r="C14" s="10"/>
      <c r="D14" s="10"/>
      <c r="E14" s="10"/>
      <c r="F14" s="10"/>
    </row>
    <row r="15" spans="1:8" ht="71.25">
      <c r="A15" s="9"/>
      <c r="B15" s="11">
        <f>+CESTA!B49</f>
        <v>17</v>
      </c>
      <c r="C15" s="122" t="str">
        <f>+CESTA!D49</f>
        <v>Zavarovanje gradbišča v času gradnje z delno zaporo prometa v skladu z elaboratom začasne prometne ureditve (zagotoviti dostop za intervencijo) in usmerjanjem z ustrezno signalizacijo. Postavitev, vzdrževanje in odstranitev cestne zapore. Obračun zapore se bo izvedel po dejanskih stroških. Zapora velja za celoten čas gradnje.</v>
      </c>
      <c r="D15" s="12" t="s">
        <v>53</v>
      </c>
      <c r="E15" s="12">
        <v>1</v>
      </c>
      <c r="F15" s="12">
        <f>+CESTA!H49</f>
        <v>19000</v>
      </c>
      <c r="H15" s="13"/>
    </row>
    <row r="16" spans="1:8" ht="115.5">
      <c r="A16" s="4"/>
      <c r="C16" s="137" t="s">
        <v>394</v>
      </c>
    </row>
    <row r="17" spans="1:6" ht="15">
      <c r="A17" s="4"/>
      <c r="C17" s="14"/>
    </row>
    <row r="18" spans="1:6" ht="85.5">
      <c r="A18" s="4" t="s">
        <v>29</v>
      </c>
      <c r="C18" s="136" t="s">
        <v>22</v>
      </c>
    </row>
    <row r="22" spans="1:6" ht="15">
      <c r="A22" s="15" t="s">
        <v>30</v>
      </c>
    </row>
    <row r="23" spans="1:6" ht="8.25" customHeight="1">
      <c r="A23" s="15"/>
      <c r="B23" s="16"/>
    </row>
    <row r="24" spans="1:6" ht="30.75" customHeight="1">
      <c r="A24" s="17">
        <v>1</v>
      </c>
      <c r="B24" s="239" t="s">
        <v>31</v>
      </c>
      <c r="C24" s="239"/>
      <c r="D24" s="239"/>
      <c r="E24" s="239"/>
      <c r="F24" s="239"/>
    </row>
    <row r="25" spans="1:6" ht="33" customHeight="1">
      <c r="A25" s="17">
        <v>2</v>
      </c>
      <c r="B25" s="239" t="s">
        <v>32</v>
      </c>
      <c r="C25" s="239"/>
      <c r="D25" s="239"/>
      <c r="E25" s="239"/>
      <c r="F25" s="239"/>
    </row>
    <row r="26" spans="1:6" ht="30" customHeight="1">
      <c r="A26" s="17">
        <v>3</v>
      </c>
      <c r="B26" s="239" t="s">
        <v>62</v>
      </c>
      <c r="C26" s="239"/>
      <c r="D26" s="239"/>
      <c r="E26" s="239"/>
      <c r="F26" s="239"/>
    </row>
    <row r="27" spans="1:6" ht="31.5" customHeight="1">
      <c r="A27" s="17">
        <v>4</v>
      </c>
      <c r="B27" s="240" t="s">
        <v>61</v>
      </c>
      <c r="C27" s="240"/>
      <c r="D27" s="240"/>
      <c r="E27" s="240"/>
      <c r="F27" s="240"/>
    </row>
    <row r="28" spans="1:6">
      <c r="A28" s="17">
        <v>5</v>
      </c>
      <c r="B28" s="240" t="s">
        <v>33</v>
      </c>
      <c r="C28" s="240"/>
      <c r="D28" s="240"/>
      <c r="E28" s="240"/>
      <c r="F28" s="240"/>
    </row>
    <row r="29" spans="1:6">
      <c r="A29" s="17"/>
      <c r="B29" s="239" t="s">
        <v>63</v>
      </c>
      <c r="C29" s="239"/>
      <c r="D29" s="239"/>
      <c r="E29" s="239"/>
      <c r="F29" s="239"/>
    </row>
    <row r="30" spans="1:6" ht="30.75" customHeight="1">
      <c r="A30" s="17"/>
      <c r="B30" s="239" t="s">
        <v>34</v>
      </c>
      <c r="C30" s="239"/>
      <c r="D30" s="239"/>
      <c r="E30" s="239"/>
      <c r="F30" s="239"/>
    </row>
    <row r="31" spans="1:6" ht="32.25" customHeight="1">
      <c r="A31" s="17"/>
      <c r="B31" s="239" t="s">
        <v>35</v>
      </c>
      <c r="C31" s="239"/>
      <c r="D31" s="239"/>
      <c r="E31" s="239"/>
      <c r="F31" s="239"/>
    </row>
    <row r="32" spans="1:6" ht="28.5" customHeight="1">
      <c r="A32" s="17"/>
      <c r="B32" s="239" t="s">
        <v>36</v>
      </c>
      <c r="C32" s="239"/>
      <c r="D32" s="239"/>
      <c r="E32" s="239"/>
      <c r="F32" s="239"/>
    </row>
    <row r="33" spans="1:6" ht="29.25" customHeight="1">
      <c r="A33" s="17"/>
      <c r="B33" s="239" t="s">
        <v>37</v>
      </c>
      <c r="C33" s="239"/>
      <c r="D33" s="239"/>
      <c r="E33" s="239"/>
      <c r="F33" s="239"/>
    </row>
    <row r="34" spans="1:6" ht="36" customHeight="1">
      <c r="A34" s="17"/>
      <c r="B34" s="239" t="s">
        <v>38</v>
      </c>
      <c r="C34" s="239"/>
      <c r="D34" s="239"/>
      <c r="E34" s="239"/>
      <c r="F34" s="239"/>
    </row>
    <row r="35" spans="1:6" ht="33" customHeight="1">
      <c r="A35" s="17"/>
      <c r="B35" s="239" t="s">
        <v>39</v>
      </c>
      <c r="C35" s="239"/>
      <c r="D35" s="239"/>
      <c r="E35" s="239"/>
      <c r="F35" s="239"/>
    </row>
    <row r="36" spans="1:6" ht="28.5" customHeight="1">
      <c r="A36" s="17"/>
      <c r="B36" s="239" t="s">
        <v>40</v>
      </c>
      <c r="C36" s="239"/>
      <c r="D36" s="239"/>
      <c r="E36" s="239"/>
      <c r="F36" s="239"/>
    </row>
    <row r="37" spans="1:6" ht="29.25" customHeight="1">
      <c r="A37" s="17"/>
      <c r="B37" s="239" t="s">
        <v>41</v>
      </c>
      <c r="C37" s="239"/>
      <c r="D37" s="239"/>
      <c r="E37" s="239"/>
      <c r="F37" s="239"/>
    </row>
    <row r="38" spans="1:6">
      <c r="A38" s="17"/>
      <c r="B38" s="239" t="s">
        <v>42</v>
      </c>
      <c r="C38" s="239"/>
      <c r="D38" s="239"/>
      <c r="E38" s="239"/>
      <c r="F38" s="239"/>
    </row>
    <row r="39" spans="1:6">
      <c r="A39" s="17"/>
      <c r="B39" s="239" t="s">
        <v>43</v>
      </c>
      <c r="C39" s="239"/>
      <c r="D39" s="239"/>
      <c r="E39" s="239"/>
      <c r="F39" s="239"/>
    </row>
    <row r="40" spans="1:6">
      <c r="A40" s="17"/>
      <c r="B40" s="239" t="s">
        <v>44</v>
      </c>
      <c r="C40" s="239"/>
      <c r="D40" s="239"/>
      <c r="E40" s="239"/>
      <c r="F40" s="239"/>
    </row>
    <row r="41" spans="1:6">
      <c r="A41" s="17">
        <v>6</v>
      </c>
      <c r="B41" s="239" t="s">
        <v>45</v>
      </c>
      <c r="C41" s="239"/>
      <c r="D41" s="239"/>
      <c r="E41" s="239"/>
      <c r="F41" s="239"/>
    </row>
    <row r="42" spans="1:6">
      <c r="A42" s="17">
        <v>7</v>
      </c>
      <c r="B42" s="239" t="s">
        <v>67</v>
      </c>
      <c r="C42" s="239"/>
      <c r="D42" s="239"/>
      <c r="E42" s="239"/>
      <c r="F42" s="239"/>
    </row>
    <row r="43" spans="1:6">
      <c r="A43" s="17">
        <v>8</v>
      </c>
      <c r="B43" s="239" t="s">
        <v>68</v>
      </c>
      <c r="C43" s="239"/>
      <c r="D43" s="239"/>
      <c r="E43" s="239"/>
      <c r="F43" s="239"/>
    </row>
  </sheetData>
  <sheetProtection algorithmName="SHA-512" hashValue="2zkT+IEtW9uT1X07jW7ER1MPpTqMFvMqzibXGh/7z6cbcmmeaG4zcEnAKetOuxuzyzouFEiCHLkUkI46GVlObA==" saltValue="OYIyM3rGbkESnnpKNCWKmQ==" spinCount="100000" sheet="1" objects="1" scenarios="1"/>
  <mergeCells count="20">
    <mergeCell ref="B28:F28"/>
    <mergeCell ref="B24:F24"/>
    <mergeCell ref="B25:F25"/>
    <mergeCell ref="B26:F26"/>
    <mergeCell ref="B27:F27"/>
    <mergeCell ref="B37:F37"/>
    <mergeCell ref="B29:F29"/>
    <mergeCell ref="B30:F30"/>
    <mergeCell ref="B31:F31"/>
    <mergeCell ref="B32:F32"/>
    <mergeCell ref="B33:F33"/>
    <mergeCell ref="B34:F34"/>
    <mergeCell ref="B35:F35"/>
    <mergeCell ref="B36:F36"/>
    <mergeCell ref="B42:F42"/>
    <mergeCell ref="B43:F43"/>
    <mergeCell ref="B38:F38"/>
    <mergeCell ref="B39:F39"/>
    <mergeCell ref="B40:F40"/>
    <mergeCell ref="B41:F41"/>
  </mergeCells>
  <pageMargins left="0.70866141732283472" right="0.70866141732283472" top="0.74803149606299213" bottom="0.74803149606299213" header="0.31496062992125984" footer="0.31496062992125984"/>
  <pageSetup paperSize="9" scale="68" orientation="portrait" r:id="rId1"/>
  <headerFooter>
    <oddHeader>&amp;C&amp;"-,Ležeče"Ureditev krožišča na cesti R3-614/1048
od km 0,300 do km 0,700 Opatje Selo - Komen&amp;R&amp;"-,Ležeče"RAZPIS 2020</oddHeader>
    <oddFooter>Stran &amp;P od &amp;N</oddFooter>
  </headerFooter>
  <rowBreaks count="1" manualBreakCount="1">
    <brk id="2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68"/>
  <sheetViews>
    <sheetView tabSelected="1" view="pageBreakPreview" zoomScale="90" zoomScaleNormal="100" zoomScaleSheetLayoutView="90" workbookViewId="0">
      <selection activeCell="K8" sqref="K8"/>
    </sheetView>
  </sheetViews>
  <sheetFormatPr defaultColWidth="9.140625" defaultRowHeight="15.75"/>
  <cols>
    <col min="1" max="1" width="9.140625" style="142"/>
    <col min="2" max="3" width="10.7109375" style="144" customWidth="1"/>
    <col min="4" max="4" width="47.7109375" style="206" customWidth="1"/>
    <col min="5" max="5" width="14.7109375" style="18" customWidth="1"/>
    <col min="6" max="6" width="12.7109375" style="18" customWidth="1"/>
    <col min="7" max="7" width="15.7109375" style="18" customWidth="1"/>
    <col min="8" max="8" width="15.7109375" style="140" customWidth="1"/>
    <col min="9" max="9" width="11.5703125" style="141" bestFit="1" customWidth="1"/>
    <col min="10" max="10" width="10.140625" style="142" bestFit="1" customWidth="1"/>
    <col min="11" max="16384" width="9.140625" style="142"/>
  </cols>
  <sheetData>
    <row r="1" spans="2:10">
      <c r="B1" s="138" t="s">
        <v>47</v>
      </c>
      <c r="C1" s="139" t="str">
        <f ca="1">MID(CELL("filename",A1),FIND("]",CELL("filename",A1))+1,255)</f>
        <v>CESTA</v>
      </c>
    </row>
    <row r="3" spans="2:10">
      <c r="B3" s="143" t="s">
        <v>14</v>
      </c>
    </row>
    <row r="4" spans="2:10">
      <c r="B4" s="145" t="str">
        <f ca="1">"REKAPITULACIJA "&amp;C1</f>
        <v>REKAPITULACIJA CESTA</v>
      </c>
      <c r="C4" s="146"/>
      <c r="D4" s="146"/>
      <c r="E4" s="19"/>
      <c r="F4" s="19"/>
      <c r="G4" s="19"/>
      <c r="H4" s="26"/>
      <c r="I4" s="147"/>
    </row>
    <row r="5" spans="2:10">
      <c r="B5" s="148"/>
      <c r="C5" s="149"/>
      <c r="D5" s="150"/>
      <c r="H5" s="151"/>
      <c r="I5" s="152"/>
      <c r="J5" s="153"/>
    </row>
    <row r="6" spans="2:10">
      <c r="B6" s="154" t="s">
        <v>48</v>
      </c>
      <c r="D6" s="155" t="str">
        <f>VLOOKUP(B6,$B$20:$H$9926,2,FALSE)</f>
        <v>PREDDELA</v>
      </c>
      <c r="E6" s="156"/>
      <c r="F6" s="140"/>
      <c r="H6" s="157">
        <f>VLOOKUP($D6&amp;" SKUPAJ:",$G$20:$H$9926,2,FALSE)</f>
        <v>19000</v>
      </c>
      <c r="I6" s="158"/>
      <c r="J6" s="159"/>
    </row>
    <row r="7" spans="2:10">
      <c r="B7" s="154"/>
      <c r="D7" s="155"/>
      <c r="E7" s="156"/>
      <c r="F7" s="140"/>
      <c r="H7" s="157"/>
      <c r="I7" s="160"/>
      <c r="J7" s="161"/>
    </row>
    <row r="8" spans="2:10">
      <c r="B8" s="154" t="s">
        <v>49</v>
      </c>
      <c r="D8" s="155" t="str">
        <f>VLOOKUP(B8,$B$20:$H$9926,2,FALSE)</f>
        <v>ZEMELJSKA DELA</v>
      </c>
      <c r="E8" s="156"/>
      <c r="F8" s="140"/>
      <c r="H8" s="157">
        <f>VLOOKUP($D8&amp;" SKUPAJ:",$G$20:$H$9926,2,FALSE)</f>
        <v>0</v>
      </c>
      <c r="I8" s="162"/>
      <c r="J8" s="163"/>
    </row>
    <row r="9" spans="2:10">
      <c r="B9" s="154"/>
      <c r="D9" s="155"/>
      <c r="E9" s="156"/>
      <c r="F9" s="140"/>
      <c r="H9" s="157"/>
      <c r="I9" s="147"/>
    </row>
    <row r="10" spans="2:10">
      <c r="B10" s="154" t="s">
        <v>46</v>
      </c>
      <c r="D10" s="155" t="str">
        <f>VLOOKUP(B10,$B$20:$H$9926,2,FALSE)</f>
        <v>VOZIŠČE KONSTRUKCIJE</v>
      </c>
      <c r="E10" s="156"/>
      <c r="F10" s="140"/>
      <c r="H10" s="157">
        <f>VLOOKUP($D10&amp;" SKUPAJ:",$G$20:$H$9926,2,FALSE)</f>
        <v>0</v>
      </c>
    </row>
    <row r="11" spans="2:10">
      <c r="B11" s="154"/>
      <c r="D11" s="155"/>
      <c r="E11" s="156"/>
      <c r="F11" s="140"/>
      <c r="H11" s="157"/>
    </row>
    <row r="12" spans="2:10">
      <c r="B12" s="154" t="s">
        <v>55</v>
      </c>
      <c r="D12" s="155" t="str">
        <f>VLOOKUP(B12,$B$20:$H$9926,2,FALSE)</f>
        <v>GRADBENA IN OBRTNIŠKA DELA</v>
      </c>
      <c r="E12" s="156"/>
      <c r="F12" s="140"/>
      <c r="H12" s="157">
        <f>VLOOKUP($D12&amp;" SKUPAJ:",$G$20:$H$9926,2,FALSE)</f>
        <v>0</v>
      </c>
      <c r="I12" s="162"/>
      <c r="J12" s="163"/>
    </row>
    <row r="13" spans="2:10">
      <c r="B13" s="154"/>
      <c r="D13" s="155"/>
      <c r="E13" s="156"/>
      <c r="F13" s="140"/>
      <c r="H13" s="157"/>
      <c r="I13" s="147"/>
    </row>
    <row r="14" spans="2:10">
      <c r="B14" s="154" t="s">
        <v>79</v>
      </c>
      <c r="D14" s="155" t="str">
        <f>VLOOKUP(B14,$B$20:$H$9926,2,FALSE)</f>
        <v>OPREMA CEST</v>
      </c>
      <c r="E14" s="156"/>
      <c r="F14" s="140"/>
      <c r="H14" s="157">
        <f>VLOOKUP($D14&amp;" SKUPAJ:",$G$20:$H$9926,2,FALSE)</f>
        <v>0</v>
      </c>
    </row>
    <row r="15" spans="2:10">
      <c r="B15" s="154"/>
      <c r="D15" s="155"/>
      <c r="E15" s="156"/>
      <c r="F15" s="140"/>
      <c r="H15" s="157"/>
    </row>
    <row r="16" spans="2:10">
      <c r="B16" s="154" t="s">
        <v>80</v>
      </c>
      <c r="D16" s="155" t="str">
        <f>VLOOKUP(B16,$B$20:$H$9926,2,FALSE)</f>
        <v>TUJE STORITVE</v>
      </c>
      <c r="E16" s="156"/>
      <c r="F16" s="140"/>
      <c r="H16" s="157">
        <f>VLOOKUP($D16&amp;" SKUPAJ:",$G$20:$H$9926,2,FALSE)</f>
        <v>0</v>
      </c>
      <c r="I16" s="162"/>
      <c r="J16" s="163"/>
    </row>
    <row r="17" spans="2:11" s="141" customFormat="1" ht="16.5" thickBot="1">
      <c r="B17" s="164"/>
      <c r="C17" s="165"/>
      <c r="D17" s="166"/>
      <c r="E17" s="167"/>
      <c r="F17" s="168"/>
      <c r="G17" s="20"/>
      <c r="H17" s="169"/>
    </row>
    <row r="18" spans="2:11" s="141" customFormat="1" ht="16.5" thickTop="1">
      <c r="B18" s="170"/>
      <c r="C18" s="171"/>
      <c r="D18" s="172"/>
      <c r="E18" s="21"/>
      <c r="F18" s="173"/>
      <c r="G18" s="21" t="str">
        <f ca="1">"SKUPAJ "&amp;C1&amp;" (BREZ DDV):"</f>
        <v>SKUPAJ CESTA (BREZ DDV):</v>
      </c>
      <c r="H18" s="174">
        <f>ROUND(SUM(H6:H16),2)</f>
        <v>19000</v>
      </c>
    </row>
    <row r="20" spans="2:11" s="141" customFormat="1" ht="16.5" thickBot="1">
      <c r="B20" s="175" t="s">
        <v>0</v>
      </c>
      <c r="C20" s="176" t="s">
        <v>1</v>
      </c>
      <c r="D20" s="177" t="s">
        <v>2</v>
      </c>
      <c r="E20" s="22" t="s">
        <v>3</v>
      </c>
      <c r="F20" s="22" t="s">
        <v>4</v>
      </c>
      <c r="G20" s="22" t="s">
        <v>5</v>
      </c>
      <c r="H20" s="22" t="s">
        <v>6</v>
      </c>
    </row>
    <row r="22" spans="2:11" ht="50.25" customHeight="1">
      <c r="B22" s="243" t="s">
        <v>69</v>
      </c>
      <c r="C22" s="243"/>
      <c r="D22" s="243"/>
      <c r="E22" s="243"/>
      <c r="F22" s="243"/>
      <c r="G22" s="243"/>
      <c r="H22" s="243"/>
    </row>
    <row r="24" spans="2:11" s="141" customFormat="1">
      <c r="B24" s="178" t="s">
        <v>48</v>
      </c>
      <c r="C24" s="242" t="s">
        <v>132</v>
      </c>
      <c r="D24" s="242"/>
      <c r="E24" s="179"/>
      <c r="F24" s="180"/>
      <c r="G24" s="23"/>
      <c r="H24" s="181"/>
    </row>
    <row r="25" spans="2:11" s="141" customFormat="1">
      <c r="B25" s="182" t="s">
        <v>70</v>
      </c>
      <c r="C25" s="241" t="s">
        <v>289</v>
      </c>
      <c r="D25" s="241"/>
      <c r="E25" s="241"/>
      <c r="F25" s="241"/>
      <c r="G25" s="24"/>
      <c r="H25" s="183"/>
    </row>
    <row r="26" spans="2:11" s="141" customFormat="1" ht="31.5">
      <c r="B26" s="184">
        <f>+COUNT($B$25:B25)+1</f>
        <v>1</v>
      </c>
      <c r="C26" s="185">
        <v>11121</v>
      </c>
      <c r="D26" s="186" t="s">
        <v>138</v>
      </c>
      <c r="E26" s="26" t="s">
        <v>71</v>
      </c>
      <c r="F26" s="26">
        <v>0.52</v>
      </c>
      <c r="G26" s="26"/>
      <c r="H26" s="183">
        <f>+F26*G26</f>
        <v>0</v>
      </c>
      <c r="K26" s="18"/>
    </row>
    <row r="27" spans="2:11" s="141" customFormat="1" ht="31.5">
      <c r="B27" s="184">
        <f>+COUNT($B$25:B26)+1</f>
        <v>2</v>
      </c>
      <c r="C27" s="185">
        <v>11131</v>
      </c>
      <c r="D27" s="186" t="s">
        <v>139</v>
      </c>
      <c r="E27" s="26" t="s">
        <v>71</v>
      </c>
      <c r="F27" s="26">
        <v>1.4</v>
      </c>
      <c r="G27" s="26"/>
      <c r="H27" s="183">
        <f t="shared" ref="H27:H40" si="0">+F27*G27</f>
        <v>0</v>
      </c>
      <c r="K27" s="18"/>
    </row>
    <row r="28" spans="2:11" s="141" customFormat="1" ht="31.5">
      <c r="B28" s="184">
        <f>+COUNT($B$25:B27)+1</f>
        <v>3</v>
      </c>
      <c r="C28" s="185">
        <v>11221</v>
      </c>
      <c r="D28" s="186" t="s">
        <v>140</v>
      </c>
      <c r="E28" s="26" t="s">
        <v>23</v>
      </c>
      <c r="F28" s="26">
        <v>28</v>
      </c>
      <c r="G28" s="26"/>
      <c r="H28" s="183">
        <f t="shared" si="0"/>
        <v>0</v>
      </c>
      <c r="K28" s="18"/>
    </row>
    <row r="29" spans="2:11" s="141" customFormat="1" ht="47.25">
      <c r="B29" s="184">
        <f>+COUNT($B$25:B28)+1</f>
        <v>4</v>
      </c>
      <c r="C29" s="185">
        <v>11323</v>
      </c>
      <c r="D29" s="186" t="s">
        <v>141</v>
      </c>
      <c r="E29" s="26" t="s">
        <v>23</v>
      </c>
      <c r="F29" s="26">
        <v>1</v>
      </c>
      <c r="G29" s="26"/>
      <c r="H29" s="183">
        <f t="shared" si="0"/>
        <v>0</v>
      </c>
      <c r="K29" s="18"/>
    </row>
    <row r="30" spans="2:11" s="141" customFormat="1">
      <c r="B30" s="182" t="s">
        <v>72</v>
      </c>
      <c r="C30" s="241" t="s">
        <v>374</v>
      </c>
      <c r="D30" s="241"/>
      <c r="E30" s="241"/>
      <c r="F30" s="241"/>
      <c r="G30" s="24"/>
      <c r="H30" s="183"/>
    </row>
    <row r="31" spans="2:11" s="141" customFormat="1">
      <c r="B31" s="182" t="s">
        <v>75</v>
      </c>
      <c r="C31" s="241" t="s">
        <v>74</v>
      </c>
      <c r="D31" s="241"/>
      <c r="E31" s="241"/>
      <c r="F31" s="241"/>
      <c r="G31" s="24"/>
      <c r="H31" s="183"/>
    </row>
    <row r="32" spans="2:11" s="141" customFormat="1" ht="63">
      <c r="B32" s="184">
        <f>+COUNT($B$25:B31)+1</f>
        <v>5</v>
      </c>
      <c r="C32" s="185">
        <v>12141</v>
      </c>
      <c r="D32" s="186" t="s">
        <v>379</v>
      </c>
      <c r="E32" s="26" t="s">
        <v>24</v>
      </c>
      <c r="F32" s="26">
        <v>2350</v>
      </c>
      <c r="G32" s="26"/>
      <c r="H32" s="183">
        <f t="shared" si="0"/>
        <v>0</v>
      </c>
      <c r="K32" s="18"/>
    </row>
    <row r="33" spans="2:11" s="141" customFormat="1" ht="63">
      <c r="B33" s="184">
        <f>+COUNT($B$25:B32)+1</f>
        <v>6</v>
      </c>
      <c r="C33" s="200">
        <v>12151</v>
      </c>
      <c r="D33" s="186" t="s">
        <v>380</v>
      </c>
      <c r="E33" s="26" t="s">
        <v>23</v>
      </c>
      <c r="F33" s="26">
        <v>25</v>
      </c>
      <c r="G33" s="26"/>
      <c r="H33" s="183">
        <f t="shared" si="0"/>
        <v>0</v>
      </c>
      <c r="K33" s="18"/>
    </row>
    <row r="34" spans="2:11" s="141" customFormat="1" ht="47.25">
      <c r="B34" s="184">
        <f>+COUNT($B$25:B33)+1</f>
        <v>7</v>
      </c>
      <c r="C34" s="185">
        <v>12163</v>
      </c>
      <c r="D34" s="186" t="s">
        <v>381</v>
      </c>
      <c r="E34" s="26" t="s">
        <v>23</v>
      </c>
      <c r="F34" s="26">
        <v>25</v>
      </c>
      <c r="G34" s="26"/>
      <c r="H34" s="183">
        <f t="shared" si="0"/>
        <v>0</v>
      </c>
    </row>
    <row r="35" spans="2:11" s="141" customFormat="1">
      <c r="B35" s="182" t="s">
        <v>73</v>
      </c>
      <c r="C35" s="241" t="s">
        <v>76</v>
      </c>
      <c r="D35" s="241"/>
      <c r="E35" s="241"/>
      <c r="F35" s="241"/>
      <c r="G35" s="24"/>
      <c r="H35" s="183"/>
    </row>
    <row r="36" spans="2:11" s="141" customFormat="1">
      <c r="B36" s="184">
        <f>+COUNT($B$25:B35)+1</f>
        <v>8</v>
      </c>
      <c r="C36" s="200">
        <v>12261</v>
      </c>
      <c r="D36" s="186" t="s">
        <v>142</v>
      </c>
      <c r="E36" s="26" t="s">
        <v>23</v>
      </c>
      <c r="F36" s="26">
        <v>46</v>
      </c>
      <c r="G36" s="26"/>
      <c r="H36" s="183">
        <f t="shared" si="0"/>
        <v>0</v>
      </c>
    </row>
    <row r="37" spans="2:11" s="141" customFormat="1" ht="31.5">
      <c r="B37" s="184">
        <f>+COUNT($B$25:B36)+1</f>
        <v>9</v>
      </c>
      <c r="C37" s="200">
        <v>12282</v>
      </c>
      <c r="D37" s="186" t="s">
        <v>143</v>
      </c>
      <c r="E37" s="26" t="s">
        <v>23</v>
      </c>
      <c r="F37" s="26">
        <v>8</v>
      </c>
      <c r="G37" s="26"/>
      <c r="H37" s="183">
        <f t="shared" ref="H37" si="1">+F37*G37</f>
        <v>0</v>
      </c>
    </row>
    <row r="38" spans="2:11" s="141" customFormat="1" ht="31.5">
      <c r="B38" s="184">
        <f>+COUNT($B$25:B37)+1</f>
        <v>10</v>
      </c>
      <c r="C38" s="200">
        <v>12284</v>
      </c>
      <c r="D38" s="186" t="s">
        <v>144</v>
      </c>
      <c r="E38" s="26" t="s">
        <v>23</v>
      </c>
      <c r="F38" s="26">
        <v>2</v>
      </c>
      <c r="G38" s="26"/>
      <c r="H38" s="183">
        <f t="shared" si="0"/>
        <v>0</v>
      </c>
    </row>
    <row r="39" spans="2:11" s="141" customFormat="1">
      <c r="B39" s="182" t="s">
        <v>77</v>
      </c>
      <c r="C39" s="241" t="s">
        <v>78</v>
      </c>
      <c r="D39" s="241"/>
      <c r="E39" s="241"/>
      <c r="F39" s="241"/>
      <c r="G39" s="24"/>
      <c r="H39" s="183"/>
    </row>
    <row r="40" spans="2:11" s="141" customFormat="1" ht="31.5">
      <c r="B40" s="184">
        <f>+COUNT($B$25:B39)+1</f>
        <v>11</v>
      </c>
      <c r="C40" s="185">
        <v>12323</v>
      </c>
      <c r="D40" s="186" t="s">
        <v>145</v>
      </c>
      <c r="E40" s="26" t="s">
        <v>24</v>
      </c>
      <c r="F40" s="26">
        <v>1615</v>
      </c>
      <c r="G40" s="26"/>
      <c r="H40" s="183">
        <f t="shared" si="0"/>
        <v>0</v>
      </c>
    </row>
    <row r="41" spans="2:11" s="141" customFormat="1" ht="31.5">
      <c r="B41" s="184">
        <f>+COUNT($B$25:B40)+1</f>
        <v>12</v>
      </c>
      <c r="C41" s="185">
        <v>12371</v>
      </c>
      <c r="D41" s="186" t="s">
        <v>146</v>
      </c>
      <c r="E41" s="26" t="s">
        <v>24</v>
      </c>
      <c r="F41" s="26">
        <v>296</v>
      </c>
      <c r="G41" s="26"/>
      <c r="H41" s="183">
        <f t="shared" ref="H41:H45" si="2">+F41*G41</f>
        <v>0</v>
      </c>
    </row>
    <row r="42" spans="2:11" s="141" customFormat="1" ht="31.5">
      <c r="B42" s="184">
        <f>+COUNT($B$25:B41)+1</f>
        <v>13</v>
      </c>
      <c r="C42" s="185">
        <v>12383</v>
      </c>
      <c r="D42" s="186" t="s">
        <v>147</v>
      </c>
      <c r="E42" s="26" t="s">
        <v>56</v>
      </c>
      <c r="F42" s="26">
        <v>225</v>
      </c>
      <c r="G42" s="26"/>
      <c r="H42" s="183">
        <f t="shared" si="2"/>
        <v>0</v>
      </c>
    </row>
    <row r="43" spans="2:11" s="141" customFormat="1" ht="31.5">
      <c r="B43" s="184">
        <f>+COUNT($B$25:B42)+1</f>
        <v>14</v>
      </c>
      <c r="C43" s="185">
        <v>12391</v>
      </c>
      <c r="D43" s="186" t="s">
        <v>148</v>
      </c>
      <c r="E43" s="26" t="s">
        <v>56</v>
      </c>
      <c r="F43" s="26">
        <v>20</v>
      </c>
      <c r="G43" s="26"/>
      <c r="H43" s="183">
        <f t="shared" si="2"/>
        <v>0</v>
      </c>
    </row>
    <row r="44" spans="2:11" s="141" customFormat="1">
      <c r="B44" s="182" t="s">
        <v>96</v>
      </c>
      <c r="C44" s="241" t="s">
        <v>95</v>
      </c>
      <c r="D44" s="241"/>
      <c r="E44" s="241"/>
      <c r="F44" s="241"/>
      <c r="G44" s="24"/>
      <c r="H44" s="183"/>
    </row>
    <row r="45" spans="2:11" s="141" customFormat="1" ht="31.5">
      <c r="B45" s="184">
        <f>+COUNT($B$25:B44)+1</f>
        <v>15</v>
      </c>
      <c r="C45" s="185">
        <v>12473</v>
      </c>
      <c r="D45" s="186" t="s">
        <v>149</v>
      </c>
      <c r="E45" s="26" t="s">
        <v>25</v>
      </c>
      <c r="F45" s="26">
        <v>320</v>
      </c>
      <c r="G45" s="26"/>
      <c r="H45" s="183">
        <f t="shared" si="2"/>
        <v>0</v>
      </c>
    </row>
    <row r="46" spans="2:11" s="141" customFormat="1" ht="31.5">
      <c r="B46" s="184">
        <f>+COUNT($B$25:B45)+1</f>
        <v>16</v>
      </c>
      <c r="C46" s="185">
        <v>12477</v>
      </c>
      <c r="D46" s="186" t="s">
        <v>150</v>
      </c>
      <c r="E46" s="26" t="s">
        <v>25</v>
      </c>
      <c r="F46" s="26">
        <v>57</v>
      </c>
      <c r="G46" s="26"/>
      <c r="H46" s="183">
        <f t="shared" ref="H46:H49" si="3">+F46*G46</f>
        <v>0</v>
      </c>
    </row>
    <row r="47" spans="2:11" s="141" customFormat="1">
      <c r="B47" s="182" t="s">
        <v>97</v>
      </c>
      <c r="C47" s="241" t="s">
        <v>270</v>
      </c>
      <c r="D47" s="241"/>
      <c r="E47" s="241"/>
      <c r="F47" s="241"/>
      <c r="G47" s="24"/>
      <c r="H47" s="183"/>
    </row>
    <row r="48" spans="2:11" s="141" customFormat="1">
      <c r="B48" s="182" t="s">
        <v>99</v>
      </c>
      <c r="C48" s="241" t="s">
        <v>98</v>
      </c>
      <c r="D48" s="241"/>
      <c r="E48" s="241"/>
      <c r="F48" s="241"/>
      <c r="G48" s="24"/>
      <c r="H48" s="183"/>
    </row>
    <row r="49" spans="2:10" s="141" customFormat="1" ht="126">
      <c r="B49" s="114">
        <f>+COUNT($B$25:B48)+1</f>
        <v>17</v>
      </c>
      <c r="C49" s="115">
        <v>13112</v>
      </c>
      <c r="D49" s="116" t="s">
        <v>64</v>
      </c>
      <c r="E49" s="71" t="s">
        <v>53</v>
      </c>
      <c r="F49" s="71">
        <v>1</v>
      </c>
      <c r="G49" s="71">
        <v>19000</v>
      </c>
      <c r="H49" s="113">
        <f t="shared" si="3"/>
        <v>19000</v>
      </c>
    </row>
    <row r="50" spans="2:10" s="141" customFormat="1">
      <c r="B50" s="182" t="s">
        <v>152</v>
      </c>
      <c r="C50" s="241" t="s">
        <v>151</v>
      </c>
      <c r="D50" s="241"/>
      <c r="E50" s="241"/>
      <c r="F50" s="241"/>
      <c r="G50" s="24"/>
      <c r="H50" s="183"/>
    </row>
    <row r="51" spans="2:10" s="141" customFormat="1" ht="31.5">
      <c r="B51" s="184">
        <f>+COUNT($B$25:B50)+1</f>
        <v>18</v>
      </c>
      <c r="C51" s="185" t="s">
        <v>153</v>
      </c>
      <c r="D51" s="186" t="s">
        <v>154</v>
      </c>
      <c r="E51" s="26" t="s">
        <v>23</v>
      </c>
      <c r="F51" s="26">
        <v>1</v>
      </c>
      <c r="G51" s="26"/>
      <c r="H51" s="183">
        <f t="shared" ref="H51:H52" si="4">+F51*G51</f>
        <v>0</v>
      </c>
    </row>
    <row r="52" spans="2:10" s="141" customFormat="1" ht="31.5">
      <c r="B52" s="184">
        <f>+COUNT($B$25:B51)+1</f>
        <v>19</v>
      </c>
      <c r="C52" s="185" t="s">
        <v>155</v>
      </c>
      <c r="D52" s="186" t="s">
        <v>156</v>
      </c>
      <c r="E52" s="26" t="s">
        <v>23</v>
      </c>
      <c r="F52" s="26">
        <v>1</v>
      </c>
      <c r="G52" s="26"/>
      <c r="H52" s="183">
        <f t="shared" si="4"/>
        <v>0</v>
      </c>
    </row>
    <row r="53" spans="2:10" s="141" customFormat="1" ht="15.75" customHeight="1">
      <c r="B53" s="187"/>
      <c r="C53" s="188"/>
      <c r="D53" s="189"/>
      <c r="E53" s="190"/>
      <c r="F53" s="191"/>
      <c r="G53" s="192"/>
      <c r="H53" s="192"/>
    </row>
    <row r="54" spans="2:10" s="141" customFormat="1" ht="16.5" thickBot="1">
      <c r="B54" s="193"/>
      <c r="C54" s="194"/>
      <c r="D54" s="194"/>
      <c r="E54" s="195"/>
      <c r="F54" s="195"/>
      <c r="G54" s="25" t="str">
        <f>C24&amp;" SKUPAJ:"</f>
        <v>PREDDELA SKUPAJ:</v>
      </c>
      <c r="H54" s="196">
        <f>SUM(H$26:H$52)</f>
        <v>19000</v>
      </c>
    </row>
    <row r="55" spans="2:10" s="141" customFormat="1">
      <c r="B55" s="187"/>
      <c r="C55" s="188"/>
      <c r="D55" s="189"/>
      <c r="E55" s="190"/>
      <c r="F55" s="191"/>
      <c r="G55" s="192"/>
      <c r="H55" s="192"/>
    </row>
    <row r="56" spans="2:10" s="141" customFormat="1">
      <c r="B56" s="178" t="s">
        <v>49</v>
      </c>
      <c r="C56" s="242" t="s">
        <v>102</v>
      </c>
      <c r="D56" s="242"/>
      <c r="E56" s="179"/>
      <c r="F56" s="180"/>
      <c r="G56" s="23"/>
      <c r="H56" s="181"/>
    </row>
    <row r="57" spans="2:10" s="141" customFormat="1">
      <c r="B57" s="182" t="s">
        <v>100</v>
      </c>
      <c r="C57" s="241" t="s">
        <v>273</v>
      </c>
      <c r="D57" s="241"/>
      <c r="E57" s="241"/>
      <c r="F57" s="241"/>
      <c r="G57" s="24"/>
      <c r="H57" s="183"/>
    </row>
    <row r="58" spans="2:10" s="141" customFormat="1" ht="31.5">
      <c r="B58" s="184">
        <f>+COUNT($B$57:B57)+1</f>
        <v>1</v>
      </c>
      <c r="C58" s="185">
        <v>21114</v>
      </c>
      <c r="D58" s="186" t="s">
        <v>157</v>
      </c>
      <c r="E58" s="26" t="s">
        <v>25</v>
      </c>
      <c r="F58" s="26">
        <v>658</v>
      </c>
      <c r="G58" s="26"/>
      <c r="H58" s="183">
        <f t="shared" ref="H58:H84" si="5">+F58*G58</f>
        <v>0</v>
      </c>
    </row>
    <row r="59" spans="2:10" s="141" customFormat="1" ht="31.5">
      <c r="B59" s="184">
        <f>+COUNT($B$57:B58)+1</f>
        <v>2</v>
      </c>
      <c r="C59" s="185">
        <v>21214</v>
      </c>
      <c r="D59" s="186" t="s">
        <v>158</v>
      </c>
      <c r="E59" s="26" t="s">
        <v>25</v>
      </c>
      <c r="F59" s="26">
        <v>280</v>
      </c>
      <c r="G59" s="26"/>
      <c r="H59" s="183">
        <f t="shared" si="5"/>
        <v>0</v>
      </c>
    </row>
    <row r="60" spans="2:10" s="141" customFormat="1" ht="31.5">
      <c r="B60" s="184">
        <f>+COUNT($B$57:B59)+1</f>
        <v>3</v>
      </c>
      <c r="C60" s="185">
        <v>21234</v>
      </c>
      <c r="D60" s="186" t="s">
        <v>159</v>
      </c>
      <c r="E60" s="26" t="s">
        <v>25</v>
      </c>
      <c r="F60" s="26">
        <v>774</v>
      </c>
      <c r="G60" s="26"/>
      <c r="H60" s="183">
        <f t="shared" si="5"/>
        <v>0</v>
      </c>
    </row>
    <row r="61" spans="2:10" s="141" customFormat="1" ht="31.5">
      <c r="B61" s="184">
        <f>+COUNT($B$57:B60)+1</f>
        <v>4</v>
      </c>
      <c r="C61" s="185">
        <v>21243</v>
      </c>
      <c r="D61" s="186" t="s">
        <v>160</v>
      </c>
      <c r="E61" s="26" t="s">
        <v>25</v>
      </c>
      <c r="F61" s="26">
        <v>280</v>
      </c>
      <c r="G61" s="26"/>
      <c r="H61" s="183">
        <f t="shared" si="5"/>
        <v>0</v>
      </c>
    </row>
    <row r="62" spans="2:10" s="141" customFormat="1" ht="31.5">
      <c r="B62" s="184">
        <f>+COUNT($B$57:B61)+1</f>
        <v>5</v>
      </c>
      <c r="C62" s="185">
        <v>21253</v>
      </c>
      <c r="D62" s="186" t="s">
        <v>161</v>
      </c>
      <c r="E62" s="26" t="s">
        <v>25</v>
      </c>
      <c r="F62" s="26">
        <v>280</v>
      </c>
      <c r="G62" s="26"/>
      <c r="H62" s="183">
        <f t="shared" si="5"/>
        <v>0</v>
      </c>
    </row>
    <row r="63" spans="2:10" s="141" customFormat="1">
      <c r="B63" s="182" t="s">
        <v>103</v>
      </c>
      <c r="C63" s="241" t="s">
        <v>375</v>
      </c>
      <c r="D63" s="241"/>
      <c r="E63" s="241"/>
      <c r="F63" s="241"/>
      <c r="G63" s="24"/>
      <c r="H63" s="183"/>
    </row>
    <row r="64" spans="2:10" s="141" customFormat="1" ht="31.5">
      <c r="B64" s="184">
        <f>+COUNT($B$57:B63)+1</f>
        <v>6</v>
      </c>
      <c r="C64" s="185">
        <v>22111</v>
      </c>
      <c r="D64" s="186" t="s">
        <v>162</v>
      </c>
      <c r="E64" s="26" t="s">
        <v>24</v>
      </c>
      <c r="F64" s="26">
        <v>913</v>
      </c>
      <c r="G64" s="26"/>
      <c r="H64" s="183">
        <f t="shared" si="5"/>
        <v>0</v>
      </c>
      <c r="J64" s="142"/>
    </row>
    <row r="65" spans="2:10" s="141" customFormat="1" ht="31.5">
      <c r="B65" s="184">
        <f>+COUNT($B$57:B64)+1</f>
        <v>7</v>
      </c>
      <c r="C65" s="185">
        <v>22113</v>
      </c>
      <c r="D65" s="186" t="s">
        <v>163</v>
      </c>
      <c r="E65" s="26" t="s">
        <v>24</v>
      </c>
      <c r="F65" s="26">
        <v>2739</v>
      </c>
      <c r="G65" s="26"/>
      <c r="H65" s="183">
        <f t="shared" si="5"/>
        <v>0</v>
      </c>
      <c r="J65" s="142"/>
    </row>
    <row r="66" spans="2:10" s="141" customFormat="1" ht="31.5">
      <c r="B66" s="184">
        <f>+COUNT($B$57:B65)+1</f>
        <v>8</v>
      </c>
      <c r="C66" s="185">
        <v>22114</v>
      </c>
      <c r="D66" s="186" t="s">
        <v>164</v>
      </c>
      <c r="E66" s="26" t="s">
        <v>24</v>
      </c>
      <c r="F66" s="26">
        <v>913</v>
      </c>
      <c r="G66" s="26"/>
      <c r="H66" s="183">
        <f t="shared" si="5"/>
        <v>0</v>
      </c>
      <c r="J66" s="142"/>
    </row>
    <row r="67" spans="2:10" s="141" customFormat="1" ht="31.5">
      <c r="B67" s="184">
        <f>+COUNT($B$57:B66)+1</f>
        <v>9</v>
      </c>
      <c r="C67" s="185">
        <v>22115</v>
      </c>
      <c r="D67" s="186" t="s">
        <v>165</v>
      </c>
      <c r="E67" s="26" t="s">
        <v>24</v>
      </c>
      <c r="F67" s="26">
        <v>913</v>
      </c>
      <c r="G67" s="26"/>
      <c r="H67" s="183">
        <f t="shared" ref="H67" si="6">+F67*G67</f>
        <v>0</v>
      </c>
      <c r="J67" s="142"/>
    </row>
    <row r="68" spans="2:10" s="141" customFormat="1">
      <c r="B68" s="182" t="s">
        <v>166</v>
      </c>
      <c r="C68" s="241" t="s">
        <v>376</v>
      </c>
      <c r="D68" s="241"/>
      <c r="E68" s="241"/>
      <c r="F68" s="241"/>
      <c r="G68" s="24"/>
      <c r="H68" s="183"/>
    </row>
    <row r="69" spans="2:10" s="141" customFormat="1" ht="31.5">
      <c r="B69" s="184">
        <f>+COUNT($B$57:B68)+1</f>
        <v>10</v>
      </c>
      <c r="C69" s="185">
        <v>23313</v>
      </c>
      <c r="D69" s="186" t="s">
        <v>167</v>
      </c>
      <c r="E69" s="26" t="s">
        <v>24</v>
      </c>
      <c r="F69" s="26">
        <v>1138</v>
      </c>
      <c r="G69" s="26"/>
      <c r="H69" s="183">
        <f t="shared" ref="H69" si="7">+F69*G69</f>
        <v>0</v>
      </c>
      <c r="J69" s="142"/>
    </row>
    <row r="70" spans="2:10" s="141" customFormat="1">
      <c r="B70" s="182" t="s">
        <v>105</v>
      </c>
      <c r="C70" s="241" t="s">
        <v>283</v>
      </c>
      <c r="D70" s="241"/>
      <c r="E70" s="241"/>
      <c r="F70" s="241"/>
      <c r="G70" s="24"/>
      <c r="H70" s="183"/>
    </row>
    <row r="71" spans="2:10" s="141" customFormat="1">
      <c r="B71" s="184">
        <f>+COUNT($B$57:B70)+1</f>
        <v>11</v>
      </c>
      <c r="C71" s="185">
        <v>24112</v>
      </c>
      <c r="D71" s="186" t="s">
        <v>168</v>
      </c>
      <c r="E71" s="26" t="s">
        <v>25</v>
      </c>
      <c r="F71" s="26">
        <v>574</v>
      </c>
      <c r="G71" s="26"/>
      <c r="H71" s="183">
        <f t="shared" si="5"/>
        <v>0</v>
      </c>
      <c r="J71" s="142"/>
    </row>
    <row r="72" spans="2:10" s="141" customFormat="1" ht="31.5">
      <c r="B72" s="184">
        <f>+COUNT($B$57:B71)+1</f>
        <v>12</v>
      </c>
      <c r="C72" s="185">
        <v>24113</v>
      </c>
      <c r="D72" s="186" t="s">
        <v>169</v>
      </c>
      <c r="E72" s="26" t="s">
        <v>25</v>
      </c>
      <c r="F72" s="26">
        <v>185</v>
      </c>
      <c r="G72" s="26"/>
      <c r="H72" s="183">
        <f t="shared" si="5"/>
        <v>0</v>
      </c>
      <c r="J72" s="142"/>
    </row>
    <row r="73" spans="2:10" s="141" customFormat="1">
      <c r="B73" s="184">
        <f>+COUNT($B$57:B72)+1</f>
        <v>13</v>
      </c>
      <c r="C73" s="185">
        <v>24213</v>
      </c>
      <c r="D73" s="186" t="s">
        <v>170</v>
      </c>
      <c r="E73" s="26" t="s">
        <v>25</v>
      </c>
      <c r="F73" s="26">
        <v>145</v>
      </c>
      <c r="G73" s="26"/>
      <c r="H73" s="183">
        <f t="shared" si="5"/>
        <v>0</v>
      </c>
      <c r="J73" s="142"/>
    </row>
    <row r="74" spans="2:10" s="141" customFormat="1" ht="31.5">
      <c r="B74" s="184">
        <f>+COUNT($B$57:B73)+1</f>
        <v>14</v>
      </c>
      <c r="C74" s="185">
        <v>24474</v>
      </c>
      <c r="D74" s="186" t="s">
        <v>171</v>
      </c>
      <c r="E74" s="26" t="s">
        <v>24</v>
      </c>
      <c r="F74" s="26">
        <v>826</v>
      </c>
      <c r="G74" s="26"/>
      <c r="H74" s="183">
        <f t="shared" si="5"/>
        <v>0</v>
      </c>
      <c r="J74" s="142"/>
    </row>
    <row r="75" spans="2:10" s="141" customFormat="1" ht="31.5">
      <c r="B75" s="184">
        <f>+COUNT($B$57:B74)+1</f>
        <v>15</v>
      </c>
      <c r="C75" s="185">
        <v>24612</v>
      </c>
      <c r="D75" s="186" t="s">
        <v>172</v>
      </c>
      <c r="E75" s="26" t="s">
        <v>24</v>
      </c>
      <c r="F75" s="26">
        <v>1074</v>
      </c>
      <c r="G75" s="26"/>
      <c r="H75" s="183">
        <f t="shared" si="5"/>
        <v>0</v>
      </c>
      <c r="J75" s="142"/>
    </row>
    <row r="76" spans="2:10" s="141" customFormat="1">
      <c r="B76" s="182" t="s">
        <v>106</v>
      </c>
      <c r="C76" s="241" t="s">
        <v>377</v>
      </c>
      <c r="D76" s="241"/>
      <c r="E76" s="241"/>
      <c r="F76" s="241"/>
      <c r="G76" s="24"/>
      <c r="H76" s="183"/>
    </row>
    <row r="77" spans="2:10" s="141" customFormat="1" ht="47.25">
      <c r="B77" s="184">
        <f>+COUNT($B$57:B76)+1</f>
        <v>16</v>
      </c>
      <c r="C77" s="185" t="s">
        <v>173</v>
      </c>
      <c r="D77" s="186" t="s">
        <v>174</v>
      </c>
      <c r="E77" s="26" t="s">
        <v>24</v>
      </c>
      <c r="F77" s="26">
        <v>422</v>
      </c>
      <c r="G77" s="26"/>
      <c r="H77" s="183">
        <f t="shared" si="5"/>
        <v>0</v>
      </c>
      <c r="J77" s="142"/>
    </row>
    <row r="78" spans="2:10" s="141" customFormat="1" ht="47.25">
      <c r="B78" s="184">
        <f>+COUNT($B$57:B77)+1</f>
        <v>17</v>
      </c>
      <c r="C78" s="185" t="s">
        <v>175</v>
      </c>
      <c r="D78" s="186" t="s">
        <v>176</v>
      </c>
      <c r="E78" s="26" t="s">
        <v>24</v>
      </c>
      <c r="F78" s="26">
        <v>403</v>
      </c>
      <c r="G78" s="26"/>
      <c r="H78" s="183">
        <f t="shared" si="5"/>
        <v>0</v>
      </c>
      <c r="J78" s="142"/>
    </row>
    <row r="79" spans="2:10" s="141" customFormat="1">
      <c r="B79" s="182" t="s">
        <v>108</v>
      </c>
      <c r="C79" s="241" t="s">
        <v>288</v>
      </c>
      <c r="D79" s="241"/>
      <c r="E79" s="241"/>
      <c r="F79" s="241"/>
      <c r="G79" s="24"/>
      <c r="H79" s="183"/>
    </row>
    <row r="80" spans="2:10" s="141" customFormat="1">
      <c r="B80" s="184">
        <f>+COUNT($B$57:B79)+1</f>
        <v>18</v>
      </c>
      <c r="C80" s="185" t="s">
        <v>177</v>
      </c>
      <c r="D80" s="186" t="s">
        <v>382</v>
      </c>
      <c r="E80" s="26" t="s">
        <v>131</v>
      </c>
      <c r="F80" s="26">
        <v>3918</v>
      </c>
      <c r="G80" s="26"/>
      <c r="H80" s="183">
        <f t="shared" si="5"/>
        <v>0</v>
      </c>
      <c r="J80" s="142"/>
    </row>
    <row r="81" spans="2:10" s="141" customFormat="1" ht="31.5">
      <c r="B81" s="184">
        <f>+COUNT($B$57:B80)+1</f>
        <v>19</v>
      </c>
      <c r="C81" s="185">
        <v>29151</v>
      </c>
      <c r="D81" s="186" t="s">
        <v>383</v>
      </c>
      <c r="E81" s="26" t="s">
        <v>131</v>
      </c>
      <c r="F81" s="26">
        <v>800</v>
      </c>
      <c r="G81" s="26"/>
      <c r="H81" s="183">
        <f t="shared" si="5"/>
        <v>0</v>
      </c>
      <c r="J81" s="142"/>
    </row>
    <row r="82" spans="2:10" s="141" customFormat="1" ht="47.25">
      <c r="B82" s="184">
        <f>+COUNT($B$57:B81)+1</f>
        <v>20</v>
      </c>
      <c r="C82" s="185">
        <v>29152</v>
      </c>
      <c r="D82" s="186" t="s">
        <v>384</v>
      </c>
      <c r="E82" s="26" t="s">
        <v>131</v>
      </c>
      <c r="F82" s="26">
        <v>1863</v>
      </c>
      <c r="G82" s="26"/>
      <c r="H82" s="183">
        <f t="shared" si="5"/>
        <v>0</v>
      </c>
      <c r="J82" s="142"/>
    </row>
    <row r="83" spans="2:10" s="141" customFormat="1" ht="31.5">
      <c r="B83" s="184">
        <f>+COUNT($B$57:B82)+1</f>
        <v>21</v>
      </c>
      <c r="C83" s="185">
        <v>29153</v>
      </c>
      <c r="D83" s="186" t="s">
        <v>385</v>
      </c>
      <c r="E83" s="26" t="s">
        <v>131</v>
      </c>
      <c r="F83" s="26">
        <v>355</v>
      </c>
      <c r="G83" s="26"/>
      <c r="H83" s="183">
        <f t="shared" si="5"/>
        <v>0</v>
      </c>
      <c r="J83" s="142"/>
    </row>
    <row r="84" spans="2:10" s="141" customFormat="1" ht="47.25">
      <c r="B84" s="184">
        <f>+COUNT($B$57:B83)+1</f>
        <v>22</v>
      </c>
      <c r="C84" s="185" t="s">
        <v>178</v>
      </c>
      <c r="D84" s="186" t="s">
        <v>386</v>
      </c>
      <c r="E84" s="26" t="s">
        <v>131</v>
      </c>
      <c r="F84" s="26">
        <v>900</v>
      </c>
      <c r="G84" s="26"/>
      <c r="H84" s="183">
        <f t="shared" si="5"/>
        <v>0</v>
      </c>
      <c r="J84" s="142"/>
    </row>
    <row r="85" spans="2:10" s="141" customFormat="1" ht="15.75" customHeight="1">
      <c r="B85" s="187"/>
      <c r="C85" s="188"/>
      <c r="D85" s="189"/>
      <c r="E85" s="190"/>
      <c r="F85" s="191"/>
      <c r="G85" s="192"/>
      <c r="H85" s="192"/>
    </row>
    <row r="86" spans="2:10" s="141" customFormat="1" ht="16.5" thickBot="1">
      <c r="B86" s="193"/>
      <c r="C86" s="194"/>
      <c r="D86" s="194"/>
      <c r="E86" s="195"/>
      <c r="F86" s="195"/>
      <c r="G86" s="25" t="str">
        <f>C56&amp;" SKUPAJ:"</f>
        <v>ZEMELJSKA DELA SKUPAJ:</v>
      </c>
      <c r="H86" s="196">
        <f>SUM(H$58:H$84)</f>
        <v>0</v>
      </c>
    </row>
    <row r="87" spans="2:10" s="141" customFormat="1">
      <c r="B87" s="197"/>
      <c r="C87" s="188"/>
      <c r="D87" s="198"/>
      <c r="E87" s="199"/>
      <c r="F87" s="191"/>
      <c r="G87" s="192"/>
      <c r="H87" s="192"/>
      <c r="J87" s="142"/>
    </row>
    <row r="88" spans="2:10" s="141" customFormat="1">
      <c r="B88" s="178" t="s">
        <v>46</v>
      </c>
      <c r="C88" s="242" t="s">
        <v>109</v>
      </c>
      <c r="D88" s="242"/>
      <c r="E88" s="179"/>
      <c r="F88" s="180"/>
      <c r="G88" s="23"/>
      <c r="H88" s="181"/>
      <c r="J88" s="142"/>
    </row>
    <row r="89" spans="2:10" s="141" customFormat="1">
      <c r="B89" s="182" t="s">
        <v>110</v>
      </c>
      <c r="C89" s="241" t="s">
        <v>115</v>
      </c>
      <c r="D89" s="241"/>
      <c r="E89" s="241"/>
      <c r="F89" s="241"/>
      <c r="G89" s="24"/>
      <c r="H89" s="183"/>
    </row>
    <row r="90" spans="2:10" s="141" customFormat="1">
      <c r="B90" s="182" t="s">
        <v>111</v>
      </c>
      <c r="C90" s="241" t="s">
        <v>112</v>
      </c>
      <c r="D90" s="241"/>
      <c r="E90" s="241"/>
      <c r="F90" s="241"/>
      <c r="G90" s="24"/>
      <c r="H90" s="183"/>
    </row>
    <row r="91" spans="2:10" s="141" customFormat="1" ht="47.25">
      <c r="B91" s="184">
        <f>+COUNT($B$90:B90)+1</f>
        <v>1</v>
      </c>
      <c r="C91" s="185">
        <v>31132</v>
      </c>
      <c r="D91" s="186" t="s">
        <v>179</v>
      </c>
      <c r="E91" s="26" t="s">
        <v>25</v>
      </c>
      <c r="F91" s="26">
        <v>1040</v>
      </c>
      <c r="G91" s="26"/>
      <c r="H91" s="183">
        <f t="shared" ref="H91:H104" si="8">+F91*G91</f>
        <v>0</v>
      </c>
      <c r="J91" s="142"/>
    </row>
    <row r="92" spans="2:10" s="141" customFormat="1">
      <c r="B92" s="182" t="s">
        <v>181</v>
      </c>
      <c r="C92" s="241" t="s">
        <v>180</v>
      </c>
      <c r="D92" s="241"/>
      <c r="E92" s="241"/>
      <c r="F92" s="241"/>
      <c r="G92" s="24"/>
      <c r="H92" s="183"/>
    </row>
    <row r="93" spans="2:10" s="141" customFormat="1" ht="31.5">
      <c r="B93" s="184">
        <f>+COUNT($B$90:B92)+1</f>
        <v>2</v>
      </c>
      <c r="C93" s="201">
        <v>31563</v>
      </c>
      <c r="D93" s="202" t="s">
        <v>182</v>
      </c>
      <c r="E93" s="203" t="s">
        <v>24</v>
      </c>
      <c r="F93" s="203">
        <v>3327</v>
      </c>
      <c r="G93" s="26"/>
      <c r="H93" s="183">
        <f t="shared" si="8"/>
        <v>0</v>
      </c>
      <c r="J93" s="142"/>
    </row>
    <row r="94" spans="2:10" s="141" customFormat="1">
      <c r="B94" s="182" t="s">
        <v>183</v>
      </c>
      <c r="C94" s="241" t="s">
        <v>184</v>
      </c>
      <c r="D94" s="241"/>
      <c r="E94" s="241"/>
      <c r="F94" s="241"/>
      <c r="G94" s="24"/>
      <c r="H94" s="183"/>
    </row>
    <row r="95" spans="2:10" s="141" customFormat="1" ht="31.5">
      <c r="B95" s="184">
        <f>+COUNT($B$90:B94)+1</f>
        <v>3</v>
      </c>
      <c r="C95" s="201">
        <v>31752</v>
      </c>
      <c r="D95" s="202" t="s">
        <v>185</v>
      </c>
      <c r="E95" s="203" t="s">
        <v>24</v>
      </c>
      <c r="F95" s="203">
        <v>392</v>
      </c>
      <c r="G95" s="26"/>
      <c r="H95" s="183">
        <f t="shared" si="8"/>
        <v>0</v>
      </c>
      <c r="J95" s="142"/>
    </row>
    <row r="96" spans="2:10" s="141" customFormat="1">
      <c r="B96" s="182" t="s">
        <v>114</v>
      </c>
      <c r="C96" s="241" t="s">
        <v>113</v>
      </c>
      <c r="D96" s="241"/>
      <c r="E96" s="241"/>
      <c r="F96" s="241"/>
      <c r="G96" s="24"/>
      <c r="H96" s="183"/>
    </row>
    <row r="97" spans="2:10" s="141" customFormat="1">
      <c r="B97" s="182" t="s">
        <v>116</v>
      </c>
      <c r="C97" s="241" t="s">
        <v>186</v>
      </c>
      <c r="D97" s="241"/>
      <c r="E97" s="241"/>
      <c r="F97" s="241"/>
      <c r="G97" s="24"/>
      <c r="H97" s="183"/>
    </row>
    <row r="98" spans="2:10" s="141" customFormat="1" ht="31.5">
      <c r="B98" s="184">
        <f>+COUNT($B$90:B97)+1</f>
        <v>4</v>
      </c>
      <c r="C98" s="201">
        <v>32243</v>
      </c>
      <c r="D98" s="202" t="s">
        <v>187</v>
      </c>
      <c r="E98" s="203" t="s">
        <v>24</v>
      </c>
      <c r="F98" s="203">
        <v>3327</v>
      </c>
      <c r="G98" s="26"/>
      <c r="H98" s="183">
        <f t="shared" si="8"/>
        <v>0</v>
      </c>
      <c r="J98" s="142"/>
    </row>
    <row r="99" spans="2:10" s="141" customFormat="1">
      <c r="B99" s="182" t="s">
        <v>189</v>
      </c>
      <c r="C99" s="241" t="s">
        <v>188</v>
      </c>
      <c r="D99" s="241"/>
      <c r="E99" s="241"/>
      <c r="F99" s="241"/>
      <c r="G99" s="24"/>
      <c r="H99" s="183"/>
    </row>
    <row r="100" spans="2:10" s="141" customFormat="1" ht="31.5">
      <c r="B100" s="184">
        <f>+COUNT($B$90:B99)+1</f>
        <v>5</v>
      </c>
      <c r="C100" s="201">
        <v>32496</v>
      </c>
      <c r="D100" s="202" t="s">
        <v>190</v>
      </c>
      <c r="E100" s="203" t="s">
        <v>24</v>
      </c>
      <c r="F100" s="203">
        <v>460</v>
      </c>
      <c r="G100" s="26"/>
      <c r="H100" s="183">
        <f t="shared" si="8"/>
        <v>0</v>
      </c>
      <c r="J100" s="142"/>
    </row>
    <row r="101" spans="2:10" s="141" customFormat="1">
      <c r="B101" s="182" t="s">
        <v>191</v>
      </c>
      <c r="C101" s="241" t="s">
        <v>192</v>
      </c>
      <c r="D101" s="241"/>
      <c r="E101" s="241"/>
      <c r="F101" s="241"/>
      <c r="G101" s="24"/>
      <c r="H101" s="183"/>
    </row>
    <row r="102" spans="2:10" s="141" customFormat="1" ht="47.25">
      <c r="B102" s="184">
        <f>+COUNT($B$90:B101)+1</f>
        <v>6</v>
      </c>
      <c r="C102" s="201">
        <v>32633</v>
      </c>
      <c r="D102" s="202" t="s">
        <v>193</v>
      </c>
      <c r="E102" s="203" t="s">
        <v>24</v>
      </c>
      <c r="F102" s="203">
        <v>392</v>
      </c>
      <c r="G102" s="26"/>
      <c r="H102" s="183">
        <f t="shared" si="8"/>
        <v>0</v>
      </c>
      <c r="J102" s="142"/>
    </row>
    <row r="103" spans="2:10" s="141" customFormat="1">
      <c r="B103" s="182" t="s">
        <v>194</v>
      </c>
      <c r="C103" s="241" t="s">
        <v>195</v>
      </c>
      <c r="D103" s="241"/>
      <c r="E103" s="241"/>
      <c r="F103" s="241"/>
      <c r="G103" s="24"/>
      <c r="H103" s="183"/>
    </row>
    <row r="104" spans="2:10" s="141" customFormat="1" ht="78.75">
      <c r="B104" s="184">
        <f>+COUNT($B$90:B103)+1</f>
        <v>7</v>
      </c>
      <c r="C104" s="201">
        <v>33128</v>
      </c>
      <c r="D104" s="202" t="s">
        <v>196</v>
      </c>
      <c r="E104" s="203" t="s">
        <v>24</v>
      </c>
      <c r="F104" s="203">
        <v>76</v>
      </c>
      <c r="G104" s="26"/>
      <c r="H104" s="183">
        <f t="shared" si="8"/>
        <v>0</v>
      </c>
      <c r="J104" s="142"/>
    </row>
    <row r="105" spans="2:10" s="141" customFormat="1">
      <c r="B105" s="182" t="s">
        <v>117</v>
      </c>
      <c r="C105" s="241" t="s">
        <v>197</v>
      </c>
      <c r="D105" s="241"/>
      <c r="E105" s="241"/>
      <c r="F105" s="241"/>
      <c r="G105" s="24"/>
      <c r="H105" s="183"/>
    </row>
    <row r="106" spans="2:10" s="141" customFormat="1" ht="63">
      <c r="B106" s="184">
        <f>+COUNT($B$90:B105)+1</f>
        <v>8</v>
      </c>
      <c r="C106" s="201">
        <v>34114</v>
      </c>
      <c r="D106" s="202" t="s">
        <v>198</v>
      </c>
      <c r="E106" s="203" t="s">
        <v>24</v>
      </c>
      <c r="F106" s="203">
        <v>10</v>
      </c>
      <c r="G106" s="26"/>
      <c r="H106" s="183">
        <f t="shared" ref="H106" si="9">+F106*G106</f>
        <v>0</v>
      </c>
      <c r="J106" s="142"/>
    </row>
    <row r="107" spans="2:10" s="141" customFormat="1" ht="78.75">
      <c r="B107" s="184">
        <f>+COUNT($B$90:B106)+1</f>
        <v>9</v>
      </c>
      <c r="C107" s="201">
        <v>34274</v>
      </c>
      <c r="D107" s="202" t="s">
        <v>199</v>
      </c>
      <c r="E107" s="203" t="s">
        <v>24</v>
      </c>
      <c r="F107" s="203">
        <v>52</v>
      </c>
      <c r="G107" s="26"/>
      <c r="H107" s="183">
        <f t="shared" ref="H107" si="10">+F107*G107</f>
        <v>0</v>
      </c>
      <c r="J107" s="142"/>
    </row>
    <row r="108" spans="2:10" s="141" customFormat="1">
      <c r="B108" s="182" t="s">
        <v>119</v>
      </c>
      <c r="C108" s="241" t="s">
        <v>118</v>
      </c>
      <c r="D108" s="241"/>
      <c r="E108" s="241"/>
      <c r="F108" s="241"/>
      <c r="G108" s="24"/>
      <c r="H108" s="183"/>
    </row>
    <row r="109" spans="2:10" s="141" customFormat="1">
      <c r="B109" s="182" t="s">
        <v>120</v>
      </c>
      <c r="C109" s="241" t="s">
        <v>121</v>
      </c>
      <c r="D109" s="241"/>
      <c r="E109" s="241"/>
      <c r="F109" s="241"/>
      <c r="G109" s="24"/>
      <c r="H109" s="183"/>
    </row>
    <row r="110" spans="2:10" s="141" customFormat="1" ht="47.25">
      <c r="B110" s="184">
        <f>+COUNT($B$90:B109)+1</f>
        <v>10</v>
      </c>
      <c r="C110" s="201">
        <v>35214</v>
      </c>
      <c r="D110" s="202" t="s">
        <v>200</v>
      </c>
      <c r="E110" s="203" t="s">
        <v>56</v>
      </c>
      <c r="F110" s="203">
        <v>570</v>
      </c>
      <c r="G110" s="26"/>
      <c r="H110" s="183">
        <f t="shared" ref="H110:H116" si="11">+F110*G110</f>
        <v>0</v>
      </c>
      <c r="J110" s="142"/>
    </row>
    <row r="111" spans="2:10" s="141" customFormat="1" ht="47.25">
      <c r="B111" s="184">
        <f>+COUNT($B$90:B110)+1</f>
        <v>11</v>
      </c>
      <c r="C111" s="201">
        <v>35235</v>
      </c>
      <c r="D111" s="202" t="s">
        <v>201</v>
      </c>
      <c r="E111" s="203" t="s">
        <v>56</v>
      </c>
      <c r="F111" s="203">
        <v>40</v>
      </c>
      <c r="G111" s="26"/>
      <c r="H111" s="183">
        <f t="shared" si="11"/>
        <v>0</v>
      </c>
      <c r="J111" s="142"/>
    </row>
    <row r="112" spans="2:10" s="141" customFormat="1" ht="63">
      <c r="B112" s="184">
        <f>+COUNT($B$90:B111)+1</f>
        <v>12</v>
      </c>
      <c r="C112" s="201">
        <v>35253</v>
      </c>
      <c r="D112" s="202" t="s">
        <v>202</v>
      </c>
      <c r="E112" s="203" t="s">
        <v>56</v>
      </c>
      <c r="F112" s="203">
        <v>20</v>
      </c>
      <c r="G112" s="26"/>
      <c r="H112" s="183">
        <f t="shared" si="11"/>
        <v>0</v>
      </c>
      <c r="J112" s="142"/>
    </row>
    <row r="113" spans="2:10" s="141" customFormat="1" ht="78.75">
      <c r="B113" s="184">
        <f>+COUNT($B$90:B112)+1</f>
        <v>13</v>
      </c>
      <c r="C113" s="201">
        <v>35262</v>
      </c>
      <c r="D113" s="202" t="s">
        <v>203</v>
      </c>
      <c r="E113" s="203" t="s">
        <v>56</v>
      </c>
      <c r="F113" s="203">
        <v>35</v>
      </c>
      <c r="G113" s="26"/>
      <c r="H113" s="183">
        <f t="shared" si="11"/>
        <v>0</v>
      </c>
      <c r="J113" s="142"/>
    </row>
    <row r="114" spans="2:10" s="141" customFormat="1">
      <c r="B114" s="182" t="s">
        <v>122</v>
      </c>
      <c r="C114" s="241" t="s">
        <v>123</v>
      </c>
      <c r="D114" s="241"/>
      <c r="E114" s="241"/>
      <c r="F114" s="241"/>
      <c r="G114" s="24"/>
      <c r="H114" s="183"/>
    </row>
    <row r="115" spans="2:10" s="141" customFormat="1">
      <c r="B115" s="184">
        <f>+COUNT($B$90:B114)+1</f>
        <v>14</v>
      </c>
      <c r="C115" s="201">
        <v>36131</v>
      </c>
      <c r="D115" s="202" t="s">
        <v>204</v>
      </c>
      <c r="E115" s="203" t="s">
        <v>25</v>
      </c>
      <c r="F115" s="203">
        <v>5</v>
      </c>
      <c r="G115" s="26"/>
      <c r="H115" s="183">
        <f t="shared" si="11"/>
        <v>0</v>
      </c>
      <c r="J115" s="142"/>
    </row>
    <row r="116" spans="2:10" s="141" customFormat="1" ht="31.5">
      <c r="B116" s="184">
        <f>+COUNT($B$90:B115)+1</f>
        <v>15</v>
      </c>
      <c r="C116" s="201">
        <v>36133</v>
      </c>
      <c r="D116" s="202" t="s">
        <v>205</v>
      </c>
      <c r="E116" s="203" t="s">
        <v>25</v>
      </c>
      <c r="F116" s="203">
        <v>22</v>
      </c>
      <c r="G116" s="26"/>
      <c r="H116" s="183">
        <f t="shared" si="11"/>
        <v>0</v>
      </c>
      <c r="J116" s="142"/>
    </row>
    <row r="117" spans="2:10" s="141" customFormat="1">
      <c r="B117" s="184">
        <f>+COUNT($B$90:B116)+1</f>
        <v>16</v>
      </c>
      <c r="C117" s="201">
        <v>36134</v>
      </c>
      <c r="D117" s="202" t="s">
        <v>206</v>
      </c>
      <c r="E117" s="203" t="s">
        <v>25</v>
      </c>
      <c r="F117" s="203">
        <v>17</v>
      </c>
      <c r="G117" s="26"/>
      <c r="H117" s="183">
        <f t="shared" ref="H117" si="12">+F117*G117</f>
        <v>0</v>
      </c>
      <c r="J117" s="142"/>
    </row>
    <row r="118" spans="2:10" s="141" customFormat="1" ht="15.75" customHeight="1">
      <c r="B118" s="187"/>
      <c r="C118" s="188"/>
      <c r="D118" s="189"/>
      <c r="E118" s="190"/>
      <c r="F118" s="191"/>
      <c r="G118" s="192"/>
      <c r="H118" s="192"/>
    </row>
    <row r="119" spans="2:10" s="141" customFormat="1" ht="16.5" thickBot="1">
      <c r="B119" s="193"/>
      <c r="C119" s="194"/>
      <c r="D119" s="194"/>
      <c r="E119" s="195"/>
      <c r="F119" s="195"/>
      <c r="G119" s="25" t="str">
        <f>C88&amp;" SKUPAJ:"</f>
        <v>VOZIŠČE KONSTRUKCIJE SKUPAJ:</v>
      </c>
      <c r="H119" s="196">
        <f>SUM(H$91:H$117)</f>
        <v>0</v>
      </c>
    </row>
    <row r="120" spans="2:10" s="141" customFormat="1">
      <c r="B120" s="197"/>
      <c r="C120" s="188"/>
      <c r="D120" s="198"/>
      <c r="E120" s="199"/>
      <c r="F120" s="191"/>
      <c r="G120" s="192"/>
      <c r="H120" s="192"/>
      <c r="J120" s="142"/>
    </row>
    <row r="121" spans="2:10" s="141" customFormat="1">
      <c r="B121" s="178" t="s">
        <v>55</v>
      </c>
      <c r="C121" s="242" t="s">
        <v>207</v>
      </c>
      <c r="D121" s="242"/>
      <c r="E121" s="179"/>
      <c r="F121" s="180"/>
      <c r="G121" s="23"/>
      <c r="H121" s="181"/>
      <c r="J121" s="142"/>
    </row>
    <row r="122" spans="2:10" s="141" customFormat="1">
      <c r="B122" s="182" t="s">
        <v>124</v>
      </c>
      <c r="C122" s="241" t="s">
        <v>208</v>
      </c>
      <c r="D122" s="241"/>
      <c r="E122" s="241"/>
      <c r="F122" s="241"/>
      <c r="G122" s="24"/>
      <c r="H122" s="183"/>
    </row>
    <row r="123" spans="2:10" s="141" customFormat="1" ht="110.25">
      <c r="B123" s="184">
        <f>+COUNT($B$122:B122)+1</f>
        <v>1</v>
      </c>
      <c r="C123" s="185">
        <v>53343</v>
      </c>
      <c r="D123" s="186" t="s">
        <v>209</v>
      </c>
      <c r="E123" s="26" t="s">
        <v>25</v>
      </c>
      <c r="F123" s="26">
        <v>10</v>
      </c>
      <c r="G123" s="26"/>
      <c r="H123" s="183">
        <f t="shared" ref="H123:H124" si="13">+F123*G123</f>
        <v>0</v>
      </c>
      <c r="J123" s="142"/>
    </row>
    <row r="124" spans="2:10" s="141" customFormat="1" ht="63">
      <c r="B124" s="184">
        <f>+COUNT($B$122:B123)+1</f>
        <v>2</v>
      </c>
      <c r="C124" s="185">
        <v>54244</v>
      </c>
      <c r="D124" s="186" t="s">
        <v>210</v>
      </c>
      <c r="E124" s="26" t="s">
        <v>25</v>
      </c>
      <c r="F124" s="26">
        <v>16</v>
      </c>
      <c r="G124" s="26"/>
      <c r="H124" s="183">
        <f t="shared" si="13"/>
        <v>0</v>
      </c>
      <c r="J124" s="142"/>
    </row>
    <row r="125" spans="2:10" s="141" customFormat="1" ht="15.75" customHeight="1">
      <c r="B125" s="187"/>
      <c r="C125" s="188"/>
      <c r="D125" s="189"/>
      <c r="E125" s="190"/>
      <c r="F125" s="191"/>
      <c r="G125" s="192"/>
      <c r="H125" s="192"/>
    </row>
    <row r="126" spans="2:10" s="141" customFormat="1" ht="16.5" thickBot="1">
      <c r="B126" s="193"/>
      <c r="C126" s="194"/>
      <c r="D126" s="194"/>
      <c r="E126" s="195"/>
      <c r="F126" s="195"/>
      <c r="G126" s="25" t="str">
        <f>C121&amp;" SKUPAJ:"</f>
        <v>GRADBENA IN OBRTNIŠKA DELA SKUPAJ:</v>
      </c>
      <c r="H126" s="196">
        <f>SUM(H$123:H$124)</f>
        <v>0</v>
      </c>
    </row>
    <row r="128" spans="2:10" s="141" customFormat="1">
      <c r="B128" s="178" t="s">
        <v>79</v>
      </c>
      <c r="C128" s="242" t="s">
        <v>125</v>
      </c>
      <c r="D128" s="242"/>
      <c r="E128" s="179"/>
      <c r="F128" s="180"/>
      <c r="G128" s="23"/>
      <c r="H128" s="181"/>
      <c r="J128" s="142"/>
    </row>
    <row r="129" spans="2:10" s="141" customFormat="1">
      <c r="B129" s="182" t="s">
        <v>126</v>
      </c>
      <c r="C129" s="241" t="s">
        <v>211</v>
      </c>
      <c r="D129" s="241"/>
      <c r="E129" s="241"/>
      <c r="F129" s="241"/>
      <c r="G129" s="24"/>
      <c r="H129" s="183"/>
    </row>
    <row r="130" spans="2:10" s="141" customFormat="1" ht="31.5">
      <c r="B130" s="184">
        <f>+COUNT($B$129:B129)+1</f>
        <v>1</v>
      </c>
      <c r="C130" s="185">
        <v>61123</v>
      </c>
      <c r="D130" s="186" t="s">
        <v>212</v>
      </c>
      <c r="E130" s="26" t="s">
        <v>23</v>
      </c>
      <c r="F130" s="26">
        <v>41</v>
      </c>
      <c r="G130" s="26"/>
      <c r="H130" s="183">
        <f t="shared" ref="H130:H135" si="14">+F130*G130</f>
        <v>0</v>
      </c>
      <c r="J130" s="142"/>
    </row>
    <row r="131" spans="2:10" s="141" customFormat="1" ht="47.25">
      <c r="B131" s="184">
        <f>+COUNT($B$129:B130)+1</f>
        <v>2</v>
      </c>
      <c r="C131" s="185">
        <v>61214</v>
      </c>
      <c r="D131" s="186" t="s">
        <v>213</v>
      </c>
      <c r="E131" s="26" t="s">
        <v>23</v>
      </c>
      <c r="F131" s="26">
        <v>5</v>
      </c>
      <c r="G131" s="26"/>
      <c r="H131" s="183">
        <f t="shared" si="14"/>
        <v>0</v>
      </c>
      <c r="J131" s="142"/>
    </row>
    <row r="132" spans="2:10" s="141" customFormat="1" ht="47.25">
      <c r="B132" s="184">
        <f>+COUNT($B$129:B131)+1</f>
        <v>3</v>
      </c>
      <c r="C132" s="201">
        <v>61215</v>
      </c>
      <c r="D132" s="202" t="s">
        <v>214</v>
      </c>
      <c r="E132" s="203" t="s">
        <v>23</v>
      </c>
      <c r="F132" s="203">
        <v>4</v>
      </c>
      <c r="G132" s="26"/>
      <c r="H132" s="183">
        <f t="shared" si="14"/>
        <v>0</v>
      </c>
      <c r="J132" s="142"/>
    </row>
    <row r="133" spans="2:10" s="141" customFormat="1" ht="47.25">
      <c r="B133" s="184">
        <f>+COUNT($B$129:B132)+1</f>
        <v>4</v>
      </c>
      <c r="C133" s="201">
        <v>61216</v>
      </c>
      <c r="D133" s="202" t="s">
        <v>215</v>
      </c>
      <c r="E133" s="203" t="s">
        <v>23</v>
      </c>
      <c r="F133" s="203">
        <v>13</v>
      </c>
      <c r="G133" s="26"/>
      <c r="H133" s="183">
        <f t="shared" si="14"/>
        <v>0</v>
      </c>
      <c r="J133" s="142"/>
    </row>
    <row r="134" spans="2:10" s="141" customFormat="1" ht="47.25">
      <c r="B134" s="184">
        <f>+COUNT($B$129:B133)+1</f>
        <v>5</v>
      </c>
      <c r="C134" s="201">
        <v>61217</v>
      </c>
      <c r="D134" s="202" t="s">
        <v>216</v>
      </c>
      <c r="E134" s="203" t="s">
        <v>23</v>
      </c>
      <c r="F134" s="203">
        <v>3</v>
      </c>
      <c r="G134" s="26"/>
      <c r="H134" s="183">
        <f t="shared" si="14"/>
        <v>0</v>
      </c>
      <c r="J134" s="142"/>
    </row>
    <row r="135" spans="2:10" s="141" customFormat="1" ht="47.25">
      <c r="B135" s="184">
        <f>+COUNT($B$129:B134)+1</f>
        <v>6</v>
      </c>
      <c r="C135" s="201">
        <v>61219</v>
      </c>
      <c r="D135" s="202" t="s">
        <v>217</v>
      </c>
      <c r="E135" s="203" t="s">
        <v>23</v>
      </c>
      <c r="F135" s="203">
        <v>12</v>
      </c>
      <c r="G135" s="26"/>
      <c r="H135" s="183">
        <f t="shared" si="14"/>
        <v>0</v>
      </c>
      <c r="J135" s="142"/>
    </row>
    <row r="136" spans="2:10" s="141" customFormat="1" ht="63">
      <c r="B136" s="184">
        <f>+COUNT($B$129:B135)+1</f>
        <v>7</v>
      </c>
      <c r="C136" s="201" t="s">
        <v>218</v>
      </c>
      <c r="D136" s="202" t="s">
        <v>219</v>
      </c>
      <c r="E136" s="203" t="s">
        <v>23</v>
      </c>
      <c r="F136" s="203">
        <v>7</v>
      </c>
      <c r="G136" s="26"/>
      <c r="H136" s="183">
        <f t="shared" ref="H136:H137" si="15">+F136*G136</f>
        <v>0</v>
      </c>
      <c r="J136" s="142"/>
    </row>
    <row r="137" spans="2:10" s="141" customFormat="1" ht="63">
      <c r="B137" s="184">
        <f>+COUNT($B$129:B136)+1</f>
        <v>8</v>
      </c>
      <c r="C137" s="201" t="s">
        <v>220</v>
      </c>
      <c r="D137" s="202" t="s">
        <v>221</v>
      </c>
      <c r="E137" s="203" t="s">
        <v>23</v>
      </c>
      <c r="F137" s="203">
        <v>9</v>
      </c>
      <c r="G137" s="26"/>
      <c r="H137" s="183">
        <f t="shared" si="15"/>
        <v>0</v>
      </c>
      <c r="J137" s="142"/>
    </row>
    <row r="138" spans="2:10" s="141" customFormat="1" ht="47.25">
      <c r="B138" s="184">
        <f>+COUNT($B$129:B137)+1</f>
        <v>9</v>
      </c>
      <c r="C138" s="201" t="s">
        <v>222</v>
      </c>
      <c r="D138" s="202" t="s">
        <v>223</v>
      </c>
      <c r="E138" s="203" t="s">
        <v>23</v>
      </c>
      <c r="F138" s="203">
        <v>4</v>
      </c>
      <c r="G138" s="26"/>
      <c r="H138" s="183">
        <f t="shared" ref="H138:H157" si="16">+F138*G138</f>
        <v>0</v>
      </c>
      <c r="J138" s="142"/>
    </row>
    <row r="139" spans="2:10" s="141" customFormat="1" ht="47.25">
      <c r="B139" s="184">
        <f>+COUNT($B$129:B138)+1</f>
        <v>10</v>
      </c>
      <c r="C139" s="201" t="s">
        <v>224</v>
      </c>
      <c r="D139" s="202" t="s">
        <v>225</v>
      </c>
      <c r="E139" s="203" t="s">
        <v>23</v>
      </c>
      <c r="F139" s="203">
        <v>1</v>
      </c>
      <c r="G139" s="26"/>
      <c r="H139" s="183">
        <f t="shared" ref="H139" si="17">+F139*G139</f>
        <v>0</v>
      </c>
      <c r="J139" s="142"/>
    </row>
    <row r="140" spans="2:10" s="141" customFormat="1" ht="47.25">
      <c r="B140" s="184">
        <f>+COUNT($B$129:B139)+1</f>
        <v>11</v>
      </c>
      <c r="C140" s="201" t="s">
        <v>224</v>
      </c>
      <c r="D140" s="202" t="s">
        <v>226</v>
      </c>
      <c r="E140" s="203" t="s">
        <v>23</v>
      </c>
      <c r="F140" s="203">
        <v>2</v>
      </c>
      <c r="G140" s="26"/>
      <c r="H140" s="183">
        <f t="shared" ref="H140:H144" si="18">+F140*G140</f>
        <v>0</v>
      </c>
      <c r="J140" s="142"/>
    </row>
    <row r="141" spans="2:10" s="141" customFormat="1" ht="47.25">
      <c r="B141" s="184">
        <f>+COUNT($B$129:B140)+1</f>
        <v>12</v>
      </c>
      <c r="C141" s="201" t="s">
        <v>227</v>
      </c>
      <c r="D141" s="202" t="s">
        <v>228</v>
      </c>
      <c r="E141" s="203" t="s">
        <v>23</v>
      </c>
      <c r="F141" s="203">
        <v>4</v>
      </c>
      <c r="G141" s="26"/>
      <c r="H141" s="183">
        <f t="shared" si="18"/>
        <v>0</v>
      </c>
      <c r="J141" s="142"/>
    </row>
    <row r="142" spans="2:10" s="141" customFormat="1" ht="47.25">
      <c r="B142" s="184">
        <f>+COUNT($B$129:B141)+1</f>
        <v>13</v>
      </c>
      <c r="C142" s="201" t="s">
        <v>227</v>
      </c>
      <c r="D142" s="202" t="s">
        <v>229</v>
      </c>
      <c r="E142" s="203" t="s">
        <v>23</v>
      </c>
      <c r="F142" s="203">
        <v>3</v>
      </c>
      <c r="G142" s="26"/>
      <c r="H142" s="183">
        <f t="shared" si="18"/>
        <v>0</v>
      </c>
      <c r="J142" s="142"/>
    </row>
    <row r="143" spans="2:10" s="141" customFormat="1" ht="47.25">
      <c r="B143" s="184">
        <f>+COUNT($B$129:B142)+1</f>
        <v>14</v>
      </c>
      <c r="C143" s="201" t="s">
        <v>230</v>
      </c>
      <c r="D143" s="202" t="s">
        <v>231</v>
      </c>
      <c r="E143" s="203" t="s">
        <v>23</v>
      </c>
      <c r="F143" s="203">
        <v>2</v>
      </c>
      <c r="G143" s="26"/>
      <c r="H143" s="183">
        <f t="shared" si="18"/>
        <v>0</v>
      </c>
      <c r="J143" s="142"/>
    </row>
    <row r="144" spans="2:10" s="141" customFormat="1" ht="47.25">
      <c r="B144" s="184">
        <f>+COUNT($B$129:B143)+1</f>
        <v>15</v>
      </c>
      <c r="C144" s="201" t="s">
        <v>230</v>
      </c>
      <c r="D144" s="202" t="s">
        <v>232</v>
      </c>
      <c r="E144" s="203" t="s">
        <v>23</v>
      </c>
      <c r="F144" s="203">
        <v>2</v>
      </c>
      <c r="G144" s="26"/>
      <c r="H144" s="183">
        <f t="shared" si="18"/>
        <v>0</v>
      </c>
      <c r="J144" s="142"/>
    </row>
    <row r="145" spans="2:10" s="141" customFormat="1" ht="47.25">
      <c r="B145" s="184">
        <f>+COUNT($B$129:B144)+1</f>
        <v>16</v>
      </c>
      <c r="C145" s="201" t="s">
        <v>233</v>
      </c>
      <c r="D145" s="202" t="s">
        <v>234</v>
      </c>
      <c r="E145" s="203" t="s">
        <v>23</v>
      </c>
      <c r="F145" s="203">
        <v>1</v>
      </c>
      <c r="G145" s="26"/>
      <c r="H145" s="183">
        <f t="shared" si="16"/>
        <v>0</v>
      </c>
      <c r="J145" s="142"/>
    </row>
    <row r="146" spans="2:10" s="141" customFormat="1" ht="47.25">
      <c r="B146" s="184">
        <f>+COUNT($B$129:B145)+1</f>
        <v>17</v>
      </c>
      <c r="C146" s="201" t="s">
        <v>235</v>
      </c>
      <c r="D146" s="202" t="s">
        <v>236</v>
      </c>
      <c r="E146" s="203" t="s">
        <v>23</v>
      </c>
      <c r="F146" s="203">
        <v>2</v>
      </c>
      <c r="G146" s="26"/>
      <c r="H146" s="183">
        <f t="shared" si="16"/>
        <v>0</v>
      </c>
      <c r="J146" s="142"/>
    </row>
    <row r="147" spans="2:10" s="141" customFormat="1">
      <c r="B147" s="182" t="s">
        <v>127</v>
      </c>
      <c r="C147" s="241" t="s">
        <v>128</v>
      </c>
      <c r="D147" s="241"/>
      <c r="E147" s="241"/>
      <c r="F147" s="241"/>
      <c r="G147" s="24"/>
      <c r="H147" s="183"/>
    </row>
    <row r="148" spans="2:10" s="141" customFormat="1" ht="78.75">
      <c r="B148" s="184">
        <f>+COUNT($B$129:B147)+1</f>
        <v>18</v>
      </c>
      <c r="C148" s="201" t="s">
        <v>237</v>
      </c>
      <c r="D148" s="202" t="s">
        <v>238</v>
      </c>
      <c r="E148" s="203" t="s">
        <v>56</v>
      </c>
      <c r="F148" s="203">
        <v>1595</v>
      </c>
      <c r="G148" s="26"/>
      <c r="H148" s="183">
        <f t="shared" si="16"/>
        <v>0</v>
      </c>
      <c r="J148" s="142"/>
    </row>
    <row r="149" spans="2:10" s="141" customFormat="1" ht="78.75">
      <c r="B149" s="184">
        <f>+COUNT($B$129:B148)+1</f>
        <v>19</v>
      </c>
      <c r="C149" s="201" t="s">
        <v>239</v>
      </c>
      <c r="D149" s="202" t="s">
        <v>240</v>
      </c>
      <c r="E149" s="203" t="s">
        <v>24</v>
      </c>
      <c r="F149" s="203">
        <v>17</v>
      </c>
      <c r="G149" s="26"/>
      <c r="H149" s="183">
        <f t="shared" ref="H149:H154" si="19">+F149*G149</f>
        <v>0</v>
      </c>
      <c r="J149" s="142"/>
    </row>
    <row r="150" spans="2:10" s="141" customFormat="1" ht="78.75">
      <c r="B150" s="184">
        <f>+COUNT($B$129:B149)+1</f>
        <v>20</v>
      </c>
      <c r="C150" s="201" t="s">
        <v>241</v>
      </c>
      <c r="D150" s="202" t="s">
        <v>242</v>
      </c>
      <c r="E150" s="203" t="s">
        <v>24</v>
      </c>
      <c r="F150" s="203">
        <v>3</v>
      </c>
      <c r="G150" s="26"/>
      <c r="H150" s="183">
        <f t="shared" si="19"/>
        <v>0</v>
      </c>
      <c r="J150" s="142"/>
    </row>
    <row r="151" spans="2:10" s="141" customFormat="1" ht="47.25">
      <c r="B151" s="184">
        <f>+COUNT($B$129:B150)+1</f>
        <v>21</v>
      </c>
      <c r="C151" s="201" t="s">
        <v>243</v>
      </c>
      <c r="D151" s="202" t="s">
        <v>244</v>
      </c>
      <c r="E151" s="203" t="s">
        <v>56</v>
      </c>
      <c r="F151" s="203">
        <v>185</v>
      </c>
      <c r="G151" s="26"/>
      <c r="H151" s="183">
        <f t="shared" si="19"/>
        <v>0</v>
      </c>
      <c r="J151" s="142"/>
    </row>
    <row r="152" spans="2:10" s="141" customFormat="1" ht="94.5">
      <c r="B152" s="184">
        <f>+COUNT($B$129:B151)+1</f>
        <v>22</v>
      </c>
      <c r="C152" s="201" t="s">
        <v>245</v>
      </c>
      <c r="D152" s="202" t="s">
        <v>246</v>
      </c>
      <c r="E152" s="203" t="s">
        <v>24</v>
      </c>
      <c r="F152" s="203">
        <v>72</v>
      </c>
      <c r="G152" s="26"/>
      <c r="H152" s="183">
        <f t="shared" si="19"/>
        <v>0</v>
      </c>
      <c r="J152" s="142"/>
    </row>
    <row r="153" spans="2:10" s="141" customFormat="1">
      <c r="B153" s="182" t="s">
        <v>137</v>
      </c>
      <c r="C153" s="241" t="s">
        <v>247</v>
      </c>
      <c r="D153" s="241"/>
      <c r="E153" s="241"/>
      <c r="F153" s="241"/>
      <c r="G153" s="24"/>
      <c r="H153" s="183"/>
    </row>
    <row r="154" spans="2:10" s="141" customFormat="1" ht="78.75">
      <c r="B154" s="184">
        <f>+COUNT($B$129:B153)+1</f>
        <v>23</v>
      </c>
      <c r="C154" s="201" t="s">
        <v>248</v>
      </c>
      <c r="D154" s="202" t="s">
        <v>249</v>
      </c>
      <c r="E154" s="203" t="s">
        <v>23</v>
      </c>
      <c r="F154" s="203">
        <v>50</v>
      </c>
      <c r="G154" s="26"/>
      <c r="H154" s="183">
        <f t="shared" si="19"/>
        <v>0</v>
      </c>
      <c r="J154" s="142"/>
    </row>
    <row r="155" spans="2:10" s="141" customFormat="1">
      <c r="B155" s="182" t="s">
        <v>250</v>
      </c>
      <c r="C155" s="241" t="s">
        <v>251</v>
      </c>
      <c r="D155" s="241"/>
      <c r="E155" s="241"/>
      <c r="F155" s="241"/>
      <c r="G155" s="24"/>
      <c r="H155" s="183"/>
    </row>
    <row r="156" spans="2:10" s="141" customFormat="1" ht="31.5">
      <c r="B156" s="184">
        <f>+COUNT($B$129:B155)+1</f>
        <v>24</v>
      </c>
      <c r="C156" s="201" t="s">
        <v>397</v>
      </c>
      <c r="D156" s="202" t="s">
        <v>398</v>
      </c>
      <c r="E156" s="203" t="s">
        <v>23</v>
      </c>
      <c r="F156" s="203">
        <v>2</v>
      </c>
      <c r="G156" s="26"/>
      <c r="H156" s="183">
        <f t="shared" ref="H156" si="20">+F156*G156</f>
        <v>0</v>
      </c>
      <c r="J156" s="142"/>
    </row>
    <row r="157" spans="2:10" s="141" customFormat="1" ht="47.25">
      <c r="B157" s="184">
        <f>+COUNT($B$129:B156)+1</f>
        <v>25</v>
      </c>
      <c r="C157" s="201" t="s">
        <v>252</v>
      </c>
      <c r="D157" s="202" t="s">
        <v>253</v>
      </c>
      <c r="E157" s="203" t="s">
        <v>56</v>
      </c>
      <c r="F157" s="203">
        <v>100</v>
      </c>
      <c r="G157" s="26"/>
      <c r="H157" s="183">
        <f t="shared" si="16"/>
        <v>0</v>
      </c>
      <c r="J157" s="142"/>
    </row>
    <row r="158" spans="2:10" s="141" customFormat="1" ht="15.75" customHeight="1">
      <c r="B158" s="187"/>
      <c r="C158" s="188"/>
      <c r="D158" s="189"/>
      <c r="E158" s="190"/>
      <c r="F158" s="191"/>
      <c r="G158" s="192"/>
      <c r="H158" s="192"/>
    </row>
    <row r="159" spans="2:10" s="141" customFormat="1" ht="16.5" thickBot="1">
      <c r="B159" s="193"/>
      <c r="C159" s="194"/>
      <c r="D159" s="194"/>
      <c r="E159" s="195"/>
      <c r="F159" s="195"/>
      <c r="G159" s="25" t="str">
        <f>C128&amp;" SKUPAJ:"</f>
        <v>OPREMA CEST SKUPAJ:</v>
      </c>
      <c r="H159" s="196">
        <f>SUM(H$130:H$157)</f>
        <v>0</v>
      </c>
    </row>
    <row r="161" spans="2:10" s="141" customFormat="1">
      <c r="B161" s="178" t="s">
        <v>80</v>
      </c>
      <c r="C161" s="242" t="s">
        <v>8</v>
      </c>
      <c r="D161" s="242"/>
      <c r="E161" s="179"/>
      <c r="F161" s="180"/>
      <c r="G161" s="23"/>
      <c r="H161" s="181"/>
      <c r="J161" s="142"/>
    </row>
    <row r="162" spans="2:10" s="141" customFormat="1">
      <c r="B162" s="182" t="s">
        <v>130</v>
      </c>
      <c r="C162" s="241" t="s">
        <v>129</v>
      </c>
      <c r="D162" s="241"/>
      <c r="E162" s="241"/>
      <c r="F162" s="241"/>
      <c r="G162" s="24"/>
      <c r="H162" s="183"/>
    </row>
    <row r="163" spans="2:10" s="141" customFormat="1">
      <c r="B163" s="184">
        <f>+COUNT($B$162:B162)+1</f>
        <v>1</v>
      </c>
      <c r="C163" s="185" t="s">
        <v>65</v>
      </c>
      <c r="D163" s="186" t="s">
        <v>92</v>
      </c>
      <c r="E163" s="26" t="s">
        <v>93</v>
      </c>
      <c r="F163" s="26">
        <v>100</v>
      </c>
      <c r="G163" s="26"/>
      <c r="H163" s="183">
        <f t="shared" ref="H163:H166" si="21">+F163*G163</f>
        <v>0</v>
      </c>
      <c r="J163" s="142"/>
    </row>
    <row r="164" spans="2:10" s="141" customFormat="1">
      <c r="B164" s="184">
        <f>+COUNT($B$162:B163)+1</f>
        <v>2</v>
      </c>
      <c r="C164" s="185" t="s">
        <v>254</v>
      </c>
      <c r="D164" s="186" t="s">
        <v>136</v>
      </c>
      <c r="E164" s="26" t="s">
        <v>93</v>
      </c>
      <c r="F164" s="26">
        <v>70</v>
      </c>
      <c r="G164" s="26"/>
      <c r="H164" s="183">
        <f t="shared" si="21"/>
        <v>0</v>
      </c>
      <c r="J164" s="142"/>
    </row>
    <row r="165" spans="2:10" s="141" customFormat="1" ht="31.5">
      <c r="B165" s="184">
        <f>+COUNT($B$162:B164)+1</f>
        <v>3</v>
      </c>
      <c r="C165" s="201" t="s">
        <v>255</v>
      </c>
      <c r="D165" s="202" t="s">
        <v>256</v>
      </c>
      <c r="E165" s="203" t="s">
        <v>23</v>
      </c>
      <c r="F165" s="203">
        <v>1</v>
      </c>
      <c r="G165" s="26"/>
      <c r="H165" s="183">
        <f t="shared" si="21"/>
        <v>0</v>
      </c>
      <c r="J165" s="142"/>
    </row>
    <row r="166" spans="2:10" s="141" customFormat="1" ht="31.5">
      <c r="B166" s="184">
        <f>+COUNT($B$162:B165)+1</f>
        <v>4</v>
      </c>
      <c r="C166" s="201" t="s">
        <v>257</v>
      </c>
      <c r="D166" s="202" t="s">
        <v>258</v>
      </c>
      <c r="E166" s="203" t="s">
        <v>23</v>
      </c>
      <c r="F166" s="203">
        <v>1</v>
      </c>
      <c r="G166" s="26"/>
      <c r="H166" s="183">
        <f t="shared" si="21"/>
        <v>0</v>
      </c>
      <c r="J166" s="142"/>
    </row>
    <row r="167" spans="2:10" s="141" customFormat="1" ht="15.75" customHeight="1">
      <c r="B167" s="187"/>
      <c r="C167" s="188"/>
      <c r="D167" s="189"/>
      <c r="E167" s="190"/>
      <c r="F167" s="191"/>
      <c r="G167" s="192"/>
      <c r="H167" s="192"/>
    </row>
    <row r="168" spans="2:10" s="141" customFormat="1" ht="16.5" thickBot="1">
      <c r="B168" s="193"/>
      <c r="C168" s="194"/>
      <c r="D168" s="194"/>
      <c r="E168" s="195"/>
      <c r="F168" s="195"/>
      <c r="G168" s="25" t="str">
        <f>C161&amp;" SKUPAJ:"</f>
        <v>TUJE STORITVE SKUPAJ:</v>
      </c>
      <c r="H168" s="196">
        <f>SUM(H$163:H$166)</f>
        <v>0</v>
      </c>
    </row>
  </sheetData>
  <sheetProtection algorithmName="SHA-512" hashValue="56MjGzG2IQb98pZbxlNUsQbUYy8BWWQSt1FS9qM0XLJPzXKA2iEVrdlmuDhsH91blVeiWHCmf5Qf2bHZp250vg==" saltValue="L/Se/rdgLJhgGIxGYDMaKQ==" spinCount="100000" sheet="1" objects="1" scenarios="1"/>
  <mergeCells count="41">
    <mergeCell ref="C153:F153"/>
    <mergeCell ref="C155:F155"/>
    <mergeCell ref="C161:D161"/>
    <mergeCell ref="C162:F162"/>
    <mergeCell ref="C129:F129"/>
    <mergeCell ref="C89:F89"/>
    <mergeCell ref="C90:F90"/>
    <mergeCell ref="C92:F92"/>
    <mergeCell ref="C96:F96"/>
    <mergeCell ref="C97:F97"/>
    <mergeCell ref="C94:F94"/>
    <mergeCell ref="B22:H22"/>
    <mergeCell ref="C30:F30"/>
    <mergeCell ref="C31:F31"/>
    <mergeCell ref="C35:F35"/>
    <mergeCell ref="C39:F39"/>
    <mergeCell ref="C24:D24"/>
    <mergeCell ref="C25:F25"/>
    <mergeCell ref="C57:F57"/>
    <mergeCell ref="C56:D56"/>
    <mergeCell ref="C88:D88"/>
    <mergeCell ref="C44:F44"/>
    <mergeCell ref="C47:F47"/>
    <mergeCell ref="C48:F48"/>
    <mergeCell ref="C63:F63"/>
    <mergeCell ref="C70:F70"/>
    <mergeCell ref="C76:F76"/>
    <mergeCell ref="C79:F79"/>
    <mergeCell ref="C50:F50"/>
    <mergeCell ref="C68:F68"/>
    <mergeCell ref="C99:F99"/>
    <mergeCell ref="C101:F101"/>
    <mergeCell ref="C105:F105"/>
    <mergeCell ref="C114:F114"/>
    <mergeCell ref="C147:F147"/>
    <mergeCell ref="C121:D121"/>
    <mergeCell ref="C122:F122"/>
    <mergeCell ref="C103:F103"/>
    <mergeCell ref="C108:F108"/>
    <mergeCell ref="C109:F109"/>
    <mergeCell ref="C128:D128"/>
  </mergeCells>
  <pageMargins left="0.70866141732283472" right="0.70866141732283472" top="0.74803149606299213" bottom="0.74803149606299213" header="0.31496062992125984" footer="0.31496062992125984"/>
  <pageSetup paperSize="9" scale="67" orientation="portrait" r:id="rId1"/>
  <headerFooter>
    <oddHeader>&amp;C&amp;"-,Ležeče"Ureditev krožišča na cesti R3-614/1048
od km 0,300 do km 0,700 Opatje Selo - Komen&amp;R&amp;"-,Ležeče"RAZPIS 2020</oddHeader>
    <oddFooter>Stran &amp;P od &amp;N</oddFooter>
  </headerFooter>
  <rowBreaks count="2" manualBreakCount="2">
    <brk id="83" min="1" max="7" man="1"/>
    <brk id="119" min="1"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8BAE-BD2A-435E-8890-071C4D8C4A54}">
  <dimension ref="B1:K77"/>
  <sheetViews>
    <sheetView view="pageBreakPreview" zoomScale="90" zoomScaleNormal="100" zoomScaleSheetLayoutView="90" workbookViewId="0">
      <selection activeCell="D75" sqref="D75"/>
    </sheetView>
  </sheetViews>
  <sheetFormatPr defaultColWidth="9.140625" defaultRowHeight="15.75"/>
  <cols>
    <col min="1" max="1" width="9.140625" style="142"/>
    <col min="2" max="3" width="10.7109375" style="144" customWidth="1"/>
    <col min="4" max="4" width="47.7109375" style="205" customWidth="1"/>
    <col min="5" max="5" width="14.7109375" style="18" customWidth="1"/>
    <col min="6" max="6" width="12.7109375" style="18" customWidth="1"/>
    <col min="7" max="7" width="15.7109375" style="18" customWidth="1"/>
    <col min="8" max="8" width="15.7109375" style="140" customWidth="1"/>
    <col min="9" max="9" width="11.5703125" style="141" bestFit="1" customWidth="1"/>
    <col min="10" max="10" width="10.140625" style="142" bestFit="1" customWidth="1"/>
    <col min="11" max="16384" width="9.140625" style="142"/>
  </cols>
  <sheetData>
    <row r="1" spans="2:10">
      <c r="B1" s="138" t="s">
        <v>57</v>
      </c>
      <c r="C1" s="139" t="str">
        <f ca="1">MID(CELL("filename",A1),FIND("]",CELL("filename",A1))+1,255)</f>
        <v>PLOČNIK</v>
      </c>
    </row>
    <row r="3" spans="2:10">
      <c r="B3" s="143" t="s">
        <v>14</v>
      </c>
    </row>
    <row r="4" spans="2:10">
      <c r="B4" s="145" t="str">
        <f ca="1">"REKAPITULACIJA "&amp;C1</f>
        <v>REKAPITULACIJA PLOČNIK</v>
      </c>
      <c r="C4" s="146"/>
      <c r="D4" s="146"/>
      <c r="E4" s="19"/>
      <c r="F4" s="19"/>
      <c r="G4" s="19"/>
      <c r="H4" s="26"/>
      <c r="I4" s="147"/>
    </row>
    <row r="5" spans="2:10">
      <c r="B5" s="148"/>
      <c r="C5" s="149"/>
      <c r="D5" s="150"/>
      <c r="H5" s="151"/>
      <c r="I5" s="152"/>
      <c r="J5" s="153"/>
    </row>
    <row r="6" spans="2:10">
      <c r="B6" s="154" t="s">
        <v>48</v>
      </c>
      <c r="D6" s="155" t="str">
        <f>VLOOKUP(B6,$B$18:$H$9835,2,FALSE)</f>
        <v>PREDDELA</v>
      </c>
      <c r="E6" s="156"/>
      <c r="F6" s="140"/>
      <c r="H6" s="157">
        <f>VLOOKUP($D6&amp;" SKUPAJ:",$G$18:$H$9835,2,FALSE)</f>
        <v>0</v>
      </c>
      <c r="I6" s="158"/>
      <c r="J6" s="159"/>
    </row>
    <row r="7" spans="2:10">
      <c r="B7" s="154"/>
      <c r="D7" s="155"/>
      <c r="E7" s="156"/>
      <c r="F7" s="140"/>
      <c r="H7" s="157"/>
      <c r="I7" s="160"/>
      <c r="J7" s="161"/>
    </row>
    <row r="8" spans="2:10">
      <c r="B8" s="154" t="s">
        <v>49</v>
      </c>
      <c r="D8" s="155" t="str">
        <f>VLOOKUP(B8,$B$18:$H$9835,2,FALSE)</f>
        <v>ZEMELJSKA DELA</v>
      </c>
      <c r="E8" s="156"/>
      <c r="F8" s="140"/>
      <c r="H8" s="157">
        <f>VLOOKUP($D8&amp;" SKUPAJ:",$G$18:$H$9835,2,FALSE)</f>
        <v>0</v>
      </c>
      <c r="I8" s="162"/>
      <c r="J8" s="163"/>
    </row>
    <row r="9" spans="2:10">
      <c r="B9" s="154"/>
      <c r="D9" s="155"/>
      <c r="E9" s="156"/>
      <c r="F9" s="140"/>
      <c r="H9" s="157"/>
      <c r="I9" s="147"/>
    </row>
    <row r="10" spans="2:10">
      <c r="B10" s="154" t="s">
        <v>46</v>
      </c>
      <c r="D10" s="155" t="str">
        <f>VLOOKUP(B10,$B$18:$H$9835,2,FALSE)</f>
        <v>VOZIŠČE KONSTRUKCIJE</v>
      </c>
      <c r="E10" s="156"/>
      <c r="F10" s="140"/>
      <c r="H10" s="157">
        <f>VLOOKUP($D10&amp;" SKUPAJ:",$G$18:$H$9835,2,FALSE)</f>
        <v>0</v>
      </c>
    </row>
    <row r="11" spans="2:10">
      <c r="B11" s="154"/>
      <c r="D11" s="155"/>
      <c r="E11" s="156"/>
      <c r="F11" s="140"/>
      <c r="H11" s="157"/>
    </row>
    <row r="12" spans="2:10">
      <c r="B12" s="154" t="s">
        <v>55</v>
      </c>
      <c r="D12" s="155" t="str">
        <f>VLOOKUP(B12,$B$18:$H$9835,2,FALSE)</f>
        <v>GRADBENA IN OBRTNIŠKA DELA</v>
      </c>
      <c r="E12" s="156"/>
      <c r="F12" s="140"/>
      <c r="H12" s="157">
        <f>VLOOKUP($D12&amp;" SKUPAJ:",$G$18:$H$9835,2,FALSE)</f>
        <v>0</v>
      </c>
      <c r="I12" s="162"/>
      <c r="J12" s="163"/>
    </row>
    <row r="13" spans="2:10">
      <c r="B13" s="154"/>
      <c r="D13" s="155"/>
      <c r="E13" s="156"/>
      <c r="F13" s="140"/>
      <c r="H13" s="157"/>
      <c r="I13" s="147"/>
    </row>
    <row r="14" spans="2:10">
      <c r="B14" s="154" t="s">
        <v>80</v>
      </c>
      <c r="D14" s="155" t="str">
        <f>VLOOKUP(B14,$B$18:$H$9835,2,FALSE)</f>
        <v>TUJE STORITVE</v>
      </c>
      <c r="E14" s="156"/>
      <c r="F14" s="140"/>
      <c r="H14" s="157">
        <f>VLOOKUP($D14&amp;" SKUPAJ:",$G$18:$H$9835,2,FALSE)</f>
        <v>0</v>
      </c>
    </row>
    <row r="15" spans="2:10" s="141" customFormat="1" ht="16.5" thickBot="1">
      <c r="B15" s="164"/>
      <c r="C15" s="165"/>
      <c r="D15" s="166"/>
      <c r="E15" s="167"/>
      <c r="F15" s="168"/>
      <c r="G15" s="20"/>
      <c r="H15" s="169"/>
    </row>
    <row r="16" spans="2:10" s="141" customFormat="1" ht="16.5" thickTop="1">
      <c r="B16" s="170"/>
      <c r="C16" s="171"/>
      <c r="D16" s="172"/>
      <c r="E16" s="21"/>
      <c r="F16" s="173"/>
      <c r="G16" s="21" t="str">
        <f ca="1">"SKUPAJ "&amp;C1&amp;" (BREZ DDV):"</f>
        <v>SKUPAJ PLOČNIK (BREZ DDV):</v>
      </c>
      <c r="H16" s="174">
        <f>ROUND(SUM(H6:H14),2)</f>
        <v>0</v>
      </c>
    </row>
    <row r="18" spans="2:11" s="141" customFormat="1" ht="16.5" thickBot="1">
      <c r="B18" s="175" t="s">
        <v>0</v>
      </c>
      <c r="C18" s="176" t="s">
        <v>1</v>
      </c>
      <c r="D18" s="177" t="s">
        <v>2</v>
      </c>
      <c r="E18" s="22" t="s">
        <v>3</v>
      </c>
      <c r="F18" s="22" t="s">
        <v>4</v>
      </c>
      <c r="G18" s="22" t="s">
        <v>5</v>
      </c>
      <c r="H18" s="22" t="s">
        <v>6</v>
      </c>
    </row>
    <row r="20" spans="2:11" ht="50.25" customHeight="1">
      <c r="B20" s="243" t="s">
        <v>69</v>
      </c>
      <c r="C20" s="243"/>
      <c r="D20" s="243"/>
      <c r="E20" s="243"/>
      <c r="F20" s="243"/>
      <c r="G20" s="243"/>
      <c r="H20" s="243"/>
    </row>
    <row r="22" spans="2:11" s="141" customFormat="1">
      <c r="B22" s="178" t="s">
        <v>48</v>
      </c>
      <c r="C22" s="242" t="s">
        <v>132</v>
      </c>
      <c r="D22" s="242"/>
      <c r="E22" s="179"/>
      <c r="F22" s="180"/>
      <c r="G22" s="23"/>
      <c r="H22" s="181"/>
    </row>
    <row r="23" spans="2:11" s="141" customFormat="1">
      <c r="B23" s="182" t="s">
        <v>77</v>
      </c>
      <c r="C23" s="241" t="s">
        <v>78</v>
      </c>
      <c r="D23" s="241"/>
      <c r="E23" s="241"/>
      <c r="F23" s="241"/>
      <c r="G23" s="24"/>
      <c r="H23" s="183"/>
    </row>
    <row r="24" spans="2:11" s="141" customFormat="1" ht="31.5">
      <c r="B24" s="184">
        <f>+COUNT($B$23:B23)+1</f>
        <v>1</v>
      </c>
      <c r="C24" s="185">
        <v>12323</v>
      </c>
      <c r="D24" s="186" t="s">
        <v>145</v>
      </c>
      <c r="E24" s="26" t="s">
        <v>24</v>
      </c>
      <c r="F24" s="26">
        <v>120</v>
      </c>
      <c r="G24" s="26"/>
      <c r="H24" s="183">
        <f>+F24*G24</f>
        <v>0</v>
      </c>
      <c r="K24" s="18"/>
    </row>
    <row r="25" spans="2:11" s="141" customFormat="1" ht="31.5">
      <c r="B25" s="184">
        <f>+COUNT($B$23:B24)+1</f>
        <v>2</v>
      </c>
      <c r="C25" s="185">
        <v>12383</v>
      </c>
      <c r="D25" s="186" t="s">
        <v>147</v>
      </c>
      <c r="E25" s="26" t="s">
        <v>56</v>
      </c>
      <c r="F25" s="26">
        <v>200</v>
      </c>
      <c r="G25" s="26"/>
      <c r="H25" s="183">
        <f t="shared" ref="H25:H27" si="0">+F25*G25</f>
        <v>0</v>
      </c>
      <c r="K25" s="18"/>
    </row>
    <row r="26" spans="2:11" s="141" customFormat="1">
      <c r="B26" s="182" t="s">
        <v>96</v>
      </c>
      <c r="C26" s="241" t="s">
        <v>95</v>
      </c>
      <c r="D26" s="241"/>
      <c r="E26" s="241"/>
      <c r="F26" s="241"/>
      <c r="G26" s="24"/>
      <c r="H26" s="183"/>
    </row>
    <row r="27" spans="2:11" s="141" customFormat="1" ht="31.5">
      <c r="B27" s="184">
        <f>+COUNT($B$23:B26)+1</f>
        <v>3</v>
      </c>
      <c r="C27" s="185">
        <v>12477</v>
      </c>
      <c r="D27" s="186" t="s">
        <v>150</v>
      </c>
      <c r="E27" s="26" t="s">
        <v>25</v>
      </c>
      <c r="F27" s="26">
        <v>3</v>
      </c>
      <c r="G27" s="26"/>
      <c r="H27" s="183">
        <f t="shared" si="0"/>
        <v>0</v>
      </c>
      <c r="K27" s="18"/>
    </row>
    <row r="28" spans="2:11" s="141" customFormat="1" ht="15.75" customHeight="1">
      <c r="B28" s="187"/>
      <c r="C28" s="188"/>
      <c r="D28" s="189"/>
      <c r="E28" s="190"/>
      <c r="F28" s="191"/>
      <c r="G28" s="192"/>
      <c r="H28" s="192"/>
    </row>
    <row r="29" spans="2:11" s="141" customFormat="1" ht="16.5" thickBot="1">
      <c r="B29" s="193"/>
      <c r="C29" s="194"/>
      <c r="D29" s="194"/>
      <c r="E29" s="195"/>
      <c r="F29" s="195"/>
      <c r="G29" s="25" t="str">
        <f>C22&amp;" SKUPAJ:"</f>
        <v>PREDDELA SKUPAJ:</v>
      </c>
      <c r="H29" s="196">
        <f>SUM(H$24:H$27)</f>
        <v>0</v>
      </c>
    </row>
    <row r="30" spans="2:11" s="141" customFormat="1">
      <c r="B30" s="187"/>
      <c r="C30" s="188"/>
      <c r="D30" s="189"/>
      <c r="E30" s="190"/>
      <c r="F30" s="191"/>
      <c r="G30" s="192"/>
      <c r="H30" s="192"/>
    </row>
    <row r="31" spans="2:11" s="141" customFormat="1">
      <c r="B31" s="178" t="s">
        <v>49</v>
      </c>
      <c r="C31" s="242" t="s">
        <v>102</v>
      </c>
      <c r="D31" s="242"/>
      <c r="E31" s="179"/>
      <c r="F31" s="180"/>
      <c r="G31" s="23"/>
      <c r="H31" s="181"/>
    </row>
    <row r="32" spans="2:11" s="141" customFormat="1">
      <c r="B32" s="182" t="s">
        <v>100</v>
      </c>
      <c r="C32" s="241" t="s">
        <v>101</v>
      </c>
      <c r="D32" s="241"/>
      <c r="E32" s="241"/>
      <c r="F32" s="241"/>
      <c r="G32" s="24"/>
      <c r="H32" s="183"/>
    </row>
    <row r="33" spans="2:10" s="141" customFormat="1" ht="31.5">
      <c r="B33" s="184">
        <f>+COUNT($B$32:B32)+1</f>
        <v>1</v>
      </c>
      <c r="C33" s="185">
        <v>21114</v>
      </c>
      <c r="D33" s="186" t="s">
        <v>157</v>
      </c>
      <c r="E33" s="26" t="s">
        <v>25</v>
      </c>
      <c r="F33" s="26">
        <v>98</v>
      </c>
      <c r="G33" s="26"/>
      <c r="H33" s="183">
        <f t="shared" ref="H33:H44" si="1">+F33*G33</f>
        <v>0</v>
      </c>
    </row>
    <row r="34" spans="2:10" s="141" customFormat="1" ht="31.5">
      <c r="B34" s="184">
        <f>+COUNT($B$32:B33)+1</f>
        <v>2</v>
      </c>
      <c r="C34" s="185">
        <v>21234</v>
      </c>
      <c r="D34" s="186" t="s">
        <v>159</v>
      </c>
      <c r="E34" s="26" t="s">
        <v>25</v>
      </c>
      <c r="F34" s="26">
        <v>65</v>
      </c>
      <c r="G34" s="26"/>
      <c r="H34" s="183">
        <f t="shared" si="1"/>
        <v>0</v>
      </c>
    </row>
    <row r="35" spans="2:10" s="141" customFormat="1">
      <c r="B35" s="182" t="s">
        <v>103</v>
      </c>
      <c r="C35" s="241" t="s">
        <v>104</v>
      </c>
      <c r="D35" s="241"/>
      <c r="E35" s="241"/>
      <c r="F35" s="241"/>
      <c r="G35" s="24"/>
      <c r="H35" s="183"/>
    </row>
    <row r="36" spans="2:10" s="141" customFormat="1" ht="31.5">
      <c r="B36" s="184">
        <f>+COUNT($B$32:B35)+1</f>
        <v>3</v>
      </c>
      <c r="C36" s="185">
        <v>22113</v>
      </c>
      <c r="D36" s="186" t="s">
        <v>163</v>
      </c>
      <c r="E36" s="26" t="s">
        <v>24</v>
      </c>
      <c r="F36" s="26">
        <v>700</v>
      </c>
      <c r="G36" s="26"/>
      <c r="H36" s="183">
        <f t="shared" si="1"/>
        <v>0</v>
      </c>
    </row>
    <row r="37" spans="2:10" s="141" customFormat="1">
      <c r="B37" s="182" t="s">
        <v>106</v>
      </c>
      <c r="C37" s="241" t="s">
        <v>107</v>
      </c>
      <c r="D37" s="241"/>
      <c r="E37" s="241"/>
      <c r="F37" s="241"/>
      <c r="G37" s="24"/>
      <c r="H37" s="183"/>
    </row>
    <row r="38" spans="2:10" s="141" customFormat="1" ht="47.25">
      <c r="B38" s="184">
        <f>+COUNT($B$32:B37)+1</f>
        <v>4</v>
      </c>
      <c r="C38" s="185" t="s">
        <v>173</v>
      </c>
      <c r="D38" s="186" t="s">
        <v>174</v>
      </c>
      <c r="E38" s="26" t="s">
        <v>24</v>
      </c>
      <c r="F38" s="26">
        <v>100</v>
      </c>
      <c r="G38" s="26"/>
      <c r="H38" s="183">
        <f t="shared" ref="H38" si="2">+F38*G38</f>
        <v>0</v>
      </c>
    </row>
    <row r="39" spans="2:10" s="141" customFormat="1">
      <c r="B39" s="182" t="s">
        <v>108</v>
      </c>
      <c r="C39" s="241" t="s">
        <v>133</v>
      </c>
      <c r="D39" s="241"/>
      <c r="E39" s="241"/>
      <c r="F39" s="241"/>
      <c r="G39" s="24"/>
      <c r="H39" s="183"/>
    </row>
    <row r="40" spans="2:10" s="141" customFormat="1">
      <c r="B40" s="184">
        <f>+COUNT($B$32:B39)+1</f>
        <v>5</v>
      </c>
      <c r="C40" s="185" t="s">
        <v>177</v>
      </c>
      <c r="D40" s="186" t="s">
        <v>382</v>
      </c>
      <c r="E40" s="26" t="s">
        <v>131</v>
      </c>
      <c r="F40" s="26">
        <v>274</v>
      </c>
      <c r="G40" s="26"/>
      <c r="H40" s="183">
        <f t="shared" si="1"/>
        <v>0</v>
      </c>
      <c r="J40" s="142"/>
    </row>
    <row r="41" spans="2:10" s="141" customFormat="1" ht="31.5">
      <c r="B41" s="184">
        <f>+COUNT($B$32:B40)+1</f>
        <v>6</v>
      </c>
      <c r="C41" s="185">
        <v>29151</v>
      </c>
      <c r="D41" s="186" t="s">
        <v>383</v>
      </c>
      <c r="E41" s="26" t="s">
        <v>131</v>
      </c>
      <c r="F41" s="26">
        <v>124</v>
      </c>
      <c r="G41" s="26"/>
      <c r="H41" s="183">
        <f t="shared" si="1"/>
        <v>0</v>
      </c>
      <c r="J41" s="142"/>
    </row>
    <row r="42" spans="2:10" s="141" customFormat="1" ht="47.25">
      <c r="B42" s="184">
        <f>+COUNT($B$32:B41)+1</f>
        <v>7</v>
      </c>
      <c r="C42" s="185">
        <v>29152</v>
      </c>
      <c r="D42" s="186" t="s">
        <v>384</v>
      </c>
      <c r="E42" s="26" t="s">
        <v>131</v>
      </c>
      <c r="F42" s="26">
        <v>123</v>
      </c>
      <c r="G42" s="26"/>
      <c r="H42" s="183">
        <f t="shared" si="1"/>
        <v>0</v>
      </c>
      <c r="J42" s="142"/>
    </row>
    <row r="43" spans="2:10" s="141" customFormat="1" ht="31.5">
      <c r="B43" s="184">
        <f>+COUNT($B$32:B42)+1</f>
        <v>8</v>
      </c>
      <c r="C43" s="185">
        <v>29153</v>
      </c>
      <c r="D43" s="186" t="s">
        <v>385</v>
      </c>
      <c r="E43" s="26" t="s">
        <v>131</v>
      </c>
      <c r="F43" s="26">
        <v>20</v>
      </c>
      <c r="G43" s="26"/>
      <c r="H43" s="183">
        <f t="shared" si="1"/>
        <v>0</v>
      </c>
      <c r="J43" s="142"/>
    </row>
    <row r="44" spans="2:10" s="141" customFormat="1" ht="47.25">
      <c r="B44" s="184">
        <f>+COUNT($B$32:B43)+1</f>
        <v>9</v>
      </c>
      <c r="C44" s="185" t="s">
        <v>178</v>
      </c>
      <c r="D44" s="186" t="s">
        <v>386</v>
      </c>
      <c r="E44" s="26" t="s">
        <v>131</v>
      </c>
      <c r="F44" s="26">
        <v>7</v>
      </c>
      <c r="G44" s="26"/>
      <c r="H44" s="183">
        <f t="shared" si="1"/>
        <v>0</v>
      </c>
      <c r="J44" s="142"/>
    </row>
    <row r="45" spans="2:10" s="141" customFormat="1" ht="15.75" customHeight="1">
      <c r="B45" s="187"/>
      <c r="C45" s="188"/>
      <c r="D45" s="189"/>
      <c r="E45" s="190"/>
      <c r="F45" s="191"/>
      <c r="G45" s="192"/>
      <c r="H45" s="192"/>
    </row>
    <row r="46" spans="2:10" s="141" customFormat="1" ht="16.5" thickBot="1">
      <c r="B46" s="193"/>
      <c r="C46" s="194"/>
      <c r="D46" s="194"/>
      <c r="E46" s="195"/>
      <c r="F46" s="195"/>
      <c r="G46" s="25" t="str">
        <f>C31&amp;" SKUPAJ:"</f>
        <v>ZEMELJSKA DELA SKUPAJ:</v>
      </c>
      <c r="H46" s="196">
        <f>SUM(H$33:H$44)</f>
        <v>0</v>
      </c>
    </row>
    <row r="47" spans="2:10" s="141" customFormat="1">
      <c r="B47" s="197"/>
      <c r="C47" s="188"/>
      <c r="D47" s="198"/>
      <c r="E47" s="199"/>
      <c r="F47" s="191"/>
      <c r="G47" s="192"/>
      <c r="H47" s="192"/>
      <c r="J47" s="142"/>
    </row>
    <row r="48" spans="2:10" s="141" customFormat="1">
      <c r="B48" s="178" t="s">
        <v>46</v>
      </c>
      <c r="C48" s="242" t="s">
        <v>109</v>
      </c>
      <c r="D48" s="242"/>
      <c r="E48" s="179"/>
      <c r="F48" s="180"/>
      <c r="G48" s="23"/>
      <c r="H48" s="181"/>
      <c r="J48" s="142"/>
    </row>
    <row r="49" spans="2:10" s="141" customFormat="1">
      <c r="B49" s="182" t="s">
        <v>110</v>
      </c>
      <c r="C49" s="241" t="s">
        <v>115</v>
      </c>
      <c r="D49" s="241"/>
      <c r="E49" s="241"/>
      <c r="F49" s="241"/>
      <c r="G49" s="24"/>
      <c r="H49" s="183"/>
    </row>
    <row r="50" spans="2:10" s="141" customFormat="1">
      <c r="B50" s="182" t="s">
        <v>111</v>
      </c>
      <c r="C50" s="241" t="s">
        <v>112</v>
      </c>
      <c r="D50" s="241"/>
      <c r="E50" s="241"/>
      <c r="F50" s="241"/>
      <c r="G50" s="24"/>
      <c r="H50" s="183"/>
    </row>
    <row r="51" spans="2:10" s="141" customFormat="1" ht="31.5">
      <c r="B51" s="184">
        <f>+COUNT($B$50:B50)+1</f>
        <v>1</v>
      </c>
      <c r="C51" s="185">
        <v>31131</v>
      </c>
      <c r="D51" s="186" t="s">
        <v>259</v>
      </c>
      <c r="E51" s="26" t="s">
        <v>25</v>
      </c>
      <c r="F51" s="26">
        <v>115</v>
      </c>
      <c r="G51" s="26"/>
      <c r="H51" s="183">
        <f t="shared" ref="H51:H55" si="3">+F51*G51</f>
        <v>0</v>
      </c>
      <c r="J51" s="142"/>
    </row>
    <row r="52" spans="2:10" s="141" customFormat="1" ht="47.25">
      <c r="B52" s="184">
        <f>+COUNT($B$50:B51)+1</f>
        <v>2</v>
      </c>
      <c r="C52" s="185">
        <v>31132</v>
      </c>
      <c r="D52" s="186" t="s">
        <v>260</v>
      </c>
      <c r="E52" s="26" t="s">
        <v>25</v>
      </c>
      <c r="F52" s="26">
        <v>130</v>
      </c>
      <c r="G52" s="26"/>
      <c r="H52" s="183">
        <f t="shared" ref="H52" si="4">+F52*G52</f>
        <v>0</v>
      </c>
      <c r="J52" s="142"/>
    </row>
    <row r="53" spans="2:10" s="141" customFormat="1">
      <c r="B53" s="182" t="s">
        <v>114</v>
      </c>
      <c r="C53" s="241" t="s">
        <v>113</v>
      </c>
      <c r="D53" s="241"/>
      <c r="E53" s="241"/>
      <c r="F53" s="241"/>
      <c r="G53" s="24"/>
      <c r="H53" s="183"/>
    </row>
    <row r="54" spans="2:10" s="141" customFormat="1">
      <c r="B54" s="182" t="s">
        <v>116</v>
      </c>
      <c r="C54" s="241" t="s">
        <v>186</v>
      </c>
      <c r="D54" s="241"/>
      <c r="E54" s="241"/>
      <c r="F54" s="241"/>
      <c r="G54" s="24"/>
      <c r="H54" s="183"/>
    </row>
    <row r="55" spans="2:10" s="141" customFormat="1" ht="31.5">
      <c r="B55" s="184">
        <f>+COUNT($B$50:B54)+1</f>
        <v>3</v>
      </c>
      <c r="C55" s="201">
        <v>32254</v>
      </c>
      <c r="D55" s="202" t="s">
        <v>261</v>
      </c>
      <c r="E55" s="203" t="s">
        <v>24</v>
      </c>
      <c r="F55" s="203">
        <v>561</v>
      </c>
      <c r="G55" s="26"/>
      <c r="H55" s="183">
        <f t="shared" si="3"/>
        <v>0</v>
      </c>
      <c r="J55" s="142"/>
    </row>
    <row r="56" spans="2:10" s="141" customFormat="1">
      <c r="B56" s="182" t="s">
        <v>117</v>
      </c>
      <c r="C56" s="241" t="s">
        <v>197</v>
      </c>
      <c r="D56" s="241"/>
      <c r="E56" s="241"/>
      <c r="F56" s="241"/>
      <c r="G56" s="24"/>
      <c r="H56" s="183"/>
    </row>
    <row r="57" spans="2:10" s="141" customFormat="1" ht="94.5">
      <c r="B57" s="184">
        <f>+COUNT($B$50:B56)+1</f>
        <v>4</v>
      </c>
      <c r="C57" s="201">
        <v>34824</v>
      </c>
      <c r="D57" s="202" t="s">
        <v>262</v>
      </c>
      <c r="E57" s="203" t="s">
        <v>24</v>
      </c>
      <c r="F57" s="203">
        <v>15</v>
      </c>
      <c r="G57" s="26"/>
      <c r="H57" s="183">
        <f t="shared" ref="H57" si="5">+F57*G57</f>
        <v>0</v>
      </c>
      <c r="J57" s="142"/>
    </row>
    <row r="58" spans="2:10" s="141" customFormat="1">
      <c r="B58" s="182" t="s">
        <v>119</v>
      </c>
      <c r="C58" s="241" t="s">
        <v>118</v>
      </c>
      <c r="D58" s="241"/>
      <c r="E58" s="241"/>
      <c r="F58" s="241"/>
      <c r="G58" s="24"/>
      <c r="H58" s="183"/>
    </row>
    <row r="59" spans="2:10" s="141" customFormat="1">
      <c r="B59" s="182" t="s">
        <v>120</v>
      </c>
      <c r="C59" s="241" t="s">
        <v>121</v>
      </c>
      <c r="D59" s="241"/>
      <c r="E59" s="241"/>
      <c r="F59" s="241"/>
      <c r="G59" s="24"/>
      <c r="H59" s="183"/>
    </row>
    <row r="60" spans="2:10" s="141" customFormat="1" ht="47.25">
      <c r="B60" s="184">
        <f>+COUNT($B$50:B59)+1</f>
        <v>5</v>
      </c>
      <c r="C60" s="201">
        <v>35236</v>
      </c>
      <c r="D60" s="202" t="s">
        <v>263</v>
      </c>
      <c r="E60" s="203" t="s">
        <v>56</v>
      </c>
      <c r="F60" s="203">
        <v>295</v>
      </c>
      <c r="G60" s="26"/>
      <c r="H60" s="183">
        <f t="shared" ref="H60:H62" si="6">+F60*G60</f>
        <v>0</v>
      </c>
      <c r="J60" s="142"/>
    </row>
    <row r="61" spans="2:10" s="141" customFormat="1">
      <c r="B61" s="182" t="s">
        <v>122</v>
      </c>
      <c r="C61" s="241" t="s">
        <v>123</v>
      </c>
      <c r="D61" s="241"/>
      <c r="E61" s="241"/>
      <c r="F61" s="241"/>
      <c r="G61" s="24"/>
      <c r="H61" s="183"/>
    </row>
    <row r="62" spans="2:10" s="141" customFormat="1">
      <c r="B62" s="184">
        <f>+COUNT($B$50:B61)+1</f>
        <v>6</v>
      </c>
      <c r="C62" s="201">
        <v>36131</v>
      </c>
      <c r="D62" s="202" t="s">
        <v>204</v>
      </c>
      <c r="E62" s="203" t="s">
        <v>25</v>
      </c>
      <c r="F62" s="203">
        <v>5</v>
      </c>
      <c r="G62" s="26"/>
      <c r="H62" s="183">
        <f t="shared" si="6"/>
        <v>0</v>
      </c>
      <c r="J62" s="142"/>
    </row>
    <row r="63" spans="2:10" s="141" customFormat="1" ht="15.75" customHeight="1">
      <c r="B63" s="187"/>
      <c r="C63" s="188"/>
      <c r="D63" s="189"/>
      <c r="E63" s="190"/>
      <c r="F63" s="191"/>
      <c r="G63" s="192"/>
      <c r="H63" s="192"/>
    </row>
    <row r="64" spans="2:10" s="141" customFormat="1" ht="16.5" thickBot="1">
      <c r="B64" s="193"/>
      <c r="C64" s="194"/>
      <c r="D64" s="194"/>
      <c r="E64" s="195"/>
      <c r="F64" s="195"/>
      <c r="G64" s="25" t="str">
        <f>C48&amp;" SKUPAJ:"</f>
        <v>VOZIŠČE KONSTRUKCIJE SKUPAJ:</v>
      </c>
      <c r="H64" s="196">
        <f>SUM(H$51:H$62)</f>
        <v>0</v>
      </c>
    </row>
    <row r="65" spans="2:10" s="141" customFormat="1">
      <c r="B65" s="197"/>
      <c r="C65" s="188"/>
      <c r="D65" s="198"/>
      <c r="E65" s="199"/>
      <c r="F65" s="191"/>
      <c r="G65" s="192"/>
      <c r="H65" s="192"/>
      <c r="J65" s="142"/>
    </row>
    <row r="66" spans="2:10" s="141" customFormat="1">
      <c r="B66" s="178" t="s">
        <v>55</v>
      </c>
      <c r="C66" s="242" t="s">
        <v>207</v>
      </c>
      <c r="D66" s="242"/>
      <c r="E66" s="179"/>
      <c r="F66" s="180"/>
      <c r="G66" s="23"/>
      <c r="H66" s="181"/>
      <c r="J66" s="142"/>
    </row>
    <row r="67" spans="2:10" s="141" customFormat="1">
      <c r="B67" s="182" t="s">
        <v>124</v>
      </c>
      <c r="C67" s="241" t="s">
        <v>208</v>
      </c>
      <c r="D67" s="241"/>
      <c r="E67" s="241"/>
      <c r="F67" s="241"/>
      <c r="G67" s="24"/>
      <c r="H67" s="183"/>
    </row>
    <row r="68" spans="2:10" s="141" customFormat="1" ht="110.25">
      <c r="B68" s="184">
        <f>+COUNT($B$67:B67)+1</f>
        <v>1</v>
      </c>
      <c r="C68" s="185">
        <v>53345</v>
      </c>
      <c r="D68" s="186" t="s">
        <v>264</v>
      </c>
      <c r="E68" s="26" t="s">
        <v>25</v>
      </c>
      <c r="F68" s="26">
        <v>3</v>
      </c>
      <c r="G68" s="26"/>
      <c r="H68" s="183">
        <f t="shared" ref="H68:H69" si="7">+F68*G68</f>
        <v>0</v>
      </c>
      <c r="J68" s="142"/>
    </row>
    <row r="69" spans="2:10" s="141" customFormat="1" ht="47.25">
      <c r="B69" s="184">
        <f>+COUNT($B$67:B68)+1</f>
        <v>2</v>
      </c>
      <c r="C69" s="185">
        <v>54244</v>
      </c>
      <c r="D69" s="186" t="s">
        <v>265</v>
      </c>
      <c r="E69" s="26" t="s">
        <v>25</v>
      </c>
      <c r="F69" s="26">
        <v>4</v>
      </c>
      <c r="G69" s="26"/>
      <c r="H69" s="183">
        <f t="shared" si="7"/>
        <v>0</v>
      </c>
      <c r="J69" s="142"/>
    </row>
    <row r="70" spans="2:10" s="141" customFormat="1" ht="15.75" customHeight="1">
      <c r="B70" s="187"/>
      <c r="C70" s="188"/>
      <c r="D70" s="189"/>
      <c r="E70" s="190"/>
      <c r="F70" s="191"/>
      <c r="G70" s="192"/>
      <c r="H70" s="192"/>
    </row>
    <row r="71" spans="2:10" s="141" customFormat="1" ht="16.5" thickBot="1">
      <c r="B71" s="193"/>
      <c r="C71" s="194"/>
      <c r="D71" s="194"/>
      <c r="E71" s="195"/>
      <c r="F71" s="195"/>
      <c r="G71" s="25" t="str">
        <f>C66&amp;" SKUPAJ:"</f>
        <v>GRADBENA IN OBRTNIŠKA DELA SKUPAJ:</v>
      </c>
      <c r="H71" s="196">
        <f>SUM(H$68:H$69)</f>
        <v>0</v>
      </c>
    </row>
    <row r="73" spans="2:10" s="141" customFormat="1">
      <c r="B73" s="178" t="s">
        <v>80</v>
      </c>
      <c r="C73" s="242" t="s">
        <v>8</v>
      </c>
      <c r="D73" s="242"/>
      <c r="E73" s="179"/>
      <c r="F73" s="180"/>
      <c r="G73" s="23"/>
      <c r="H73" s="181"/>
      <c r="J73" s="142"/>
    </row>
    <row r="74" spans="2:10" s="141" customFormat="1">
      <c r="B74" s="182" t="s">
        <v>130</v>
      </c>
      <c r="C74" s="241" t="s">
        <v>129</v>
      </c>
      <c r="D74" s="241"/>
      <c r="E74" s="241"/>
      <c r="F74" s="241"/>
      <c r="G74" s="24"/>
      <c r="H74" s="183"/>
    </row>
    <row r="75" spans="2:10" s="141" customFormat="1">
      <c r="B75" s="184">
        <f>+COUNT($B$74:B74)+1</f>
        <v>1</v>
      </c>
      <c r="C75" s="185" t="s">
        <v>65</v>
      </c>
      <c r="D75" s="186" t="s">
        <v>92</v>
      </c>
      <c r="E75" s="26" t="s">
        <v>93</v>
      </c>
      <c r="F75" s="26">
        <v>20</v>
      </c>
      <c r="G75" s="26"/>
      <c r="H75" s="183">
        <f t="shared" ref="H75" si="8">+F75*G75</f>
        <v>0</v>
      </c>
      <c r="J75" s="142"/>
    </row>
    <row r="76" spans="2:10" s="141" customFormat="1" ht="15.75" customHeight="1">
      <c r="B76" s="187"/>
      <c r="C76" s="188"/>
      <c r="D76" s="189"/>
      <c r="E76" s="190"/>
      <c r="F76" s="191"/>
      <c r="G76" s="192"/>
      <c r="H76" s="192"/>
    </row>
    <row r="77" spans="2:10" s="141" customFormat="1" ht="16.5" thickBot="1">
      <c r="B77" s="193"/>
      <c r="C77" s="194"/>
      <c r="D77" s="194"/>
      <c r="E77" s="195"/>
      <c r="F77" s="195"/>
      <c r="G77" s="25" t="str">
        <f>C73&amp;" SKUPAJ:"</f>
        <v>TUJE STORITVE SKUPAJ:</v>
      </c>
      <c r="H77" s="196">
        <f>SUM(H$75:H$75)</f>
        <v>0</v>
      </c>
    </row>
  </sheetData>
  <mergeCells count="22">
    <mergeCell ref="C32:F32"/>
    <mergeCell ref="C37:F37"/>
    <mergeCell ref="C31:D31"/>
    <mergeCell ref="B20:H20"/>
    <mergeCell ref="C22:D22"/>
    <mergeCell ref="C23:F23"/>
    <mergeCell ref="C73:D73"/>
    <mergeCell ref="C74:F74"/>
    <mergeCell ref="C26:F26"/>
    <mergeCell ref="C35:F35"/>
    <mergeCell ref="C39:F39"/>
    <mergeCell ref="C59:F59"/>
    <mergeCell ref="C61:F61"/>
    <mergeCell ref="C66:D66"/>
    <mergeCell ref="C67:F67"/>
    <mergeCell ref="C54:F54"/>
    <mergeCell ref="C56:F56"/>
    <mergeCell ref="C58:F58"/>
    <mergeCell ref="C48:D48"/>
    <mergeCell ref="C49:F49"/>
    <mergeCell ref="C50:F50"/>
    <mergeCell ref="C53:F53"/>
  </mergeCells>
  <pageMargins left="0.70866141732283472" right="0.70866141732283472" top="0.74803149606299213" bottom="0.74803149606299213" header="0.31496062992125984" footer="0.31496062992125984"/>
  <pageSetup paperSize="9" scale="68" orientation="portrait" r:id="rId1"/>
  <headerFooter>
    <oddHeader>&amp;C&amp;"-,Ležeče"Ureditev krožišča na cesti R3-614/1048
od km 0,300 do km 0,700 Opatje Selo - Komen&amp;R&amp;"-,Ležeče"RAZPIS 2020</oddHeader>
    <oddFooter>Stran &amp;P od &amp;N</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CF16C-0271-4DCA-949F-CECEF610A23A}">
  <dimension ref="B1:K115"/>
  <sheetViews>
    <sheetView view="pageBreakPreview" topLeftCell="A106" zoomScale="90" zoomScaleNormal="100" zoomScaleSheetLayoutView="90" workbookViewId="0">
      <selection activeCell="D113" sqref="D113"/>
    </sheetView>
  </sheetViews>
  <sheetFormatPr defaultColWidth="9.140625" defaultRowHeight="15.75"/>
  <cols>
    <col min="1" max="1" width="9.140625" style="142"/>
    <col min="2" max="3" width="10.7109375" style="144" customWidth="1"/>
    <col min="4" max="4" width="47.7109375" style="205" customWidth="1"/>
    <col min="5" max="5" width="14.7109375" style="18" customWidth="1"/>
    <col min="6" max="6" width="12.7109375" style="18" customWidth="1"/>
    <col min="7" max="7" width="15.7109375" style="18" customWidth="1"/>
    <col min="8" max="8" width="15.7109375" style="140" customWidth="1"/>
    <col min="9" max="9" width="11.5703125" style="141" bestFit="1" customWidth="1"/>
    <col min="10" max="10" width="10.140625" style="142" bestFit="1" customWidth="1"/>
    <col min="11" max="16384" width="9.140625" style="142"/>
  </cols>
  <sheetData>
    <row r="1" spans="2:10">
      <c r="B1" s="138" t="s">
        <v>59</v>
      </c>
      <c r="C1" s="139" t="str">
        <f ca="1">MID(CELL("filename",A1),FIND("]",CELL("filename",A1))+1,255)</f>
        <v>ODVODNJAVANJE</v>
      </c>
    </row>
    <row r="3" spans="2:10">
      <c r="B3" s="143" t="s">
        <v>14</v>
      </c>
    </row>
    <row r="4" spans="2:10">
      <c r="B4" s="145" t="str">
        <f ca="1">"REKAPITULACIJA "&amp;C1</f>
        <v>REKAPITULACIJA ODVODNJAVANJE</v>
      </c>
      <c r="C4" s="146"/>
      <c r="D4" s="146"/>
      <c r="E4" s="19"/>
      <c r="F4" s="19"/>
      <c r="G4" s="19"/>
      <c r="H4" s="26"/>
      <c r="I4" s="147"/>
    </row>
    <row r="5" spans="2:10">
      <c r="B5" s="148"/>
      <c r="C5" s="149"/>
      <c r="D5" s="150"/>
      <c r="H5" s="151"/>
      <c r="I5" s="152"/>
      <c r="J5" s="153"/>
    </row>
    <row r="6" spans="2:10">
      <c r="B6" s="154" t="s">
        <v>48</v>
      </c>
      <c r="D6" s="155" t="str">
        <f>VLOOKUP(B6,$B$16:$H$9873,2,FALSE)</f>
        <v>PREDDELA</v>
      </c>
      <c r="E6" s="156"/>
      <c r="F6" s="140"/>
      <c r="H6" s="157">
        <f>VLOOKUP($D6&amp;" SKUPAJ:",$G$16:$H$9873,2,FALSE)</f>
        <v>0</v>
      </c>
      <c r="I6" s="158"/>
      <c r="J6" s="159"/>
    </row>
    <row r="7" spans="2:10">
      <c r="B7" s="154"/>
      <c r="D7" s="155"/>
      <c r="E7" s="156"/>
      <c r="F7" s="140"/>
      <c r="H7" s="157"/>
      <c r="I7" s="160"/>
      <c r="J7" s="161"/>
    </row>
    <row r="8" spans="2:10">
      <c r="B8" s="154" t="s">
        <v>49</v>
      </c>
      <c r="D8" s="155" t="str">
        <f>VLOOKUP(B8,$B$16:$H$9873,2,FALSE)</f>
        <v>ZEMELJSKA DELA</v>
      </c>
      <c r="E8" s="156"/>
      <c r="F8" s="140"/>
      <c r="H8" s="157">
        <f>VLOOKUP($D8&amp;" SKUPAJ:",$G$16:$H$9873,2,FALSE)</f>
        <v>0</v>
      </c>
      <c r="I8" s="162"/>
      <c r="J8" s="163"/>
    </row>
    <row r="9" spans="2:10">
      <c r="B9" s="154"/>
      <c r="D9" s="155"/>
      <c r="E9" s="156"/>
      <c r="F9" s="140"/>
      <c r="H9" s="157"/>
      <c r="I9" s="147"/>
    </row>
    <row r="10" spans="2:10">
      <c r="B10" s="154" t="s">
        <v>50</v>
      </c>
      <c r="D10" s="155" t="str">
        <f>VLOOKUP(B10,$B$16:$H$9873,2,FALSE)</f>
        <v>ODVODNJAVANJE</v>
      </c>
      <c r="E10" s="156"/>
      <c r="F10" s="140"/>
      <c r="H10" s="157">
        <f>VLOOKUP($D10&amp;" SKUPAJ:",$G$16:$H$9873,2,FALSE)</f>
        <v>0</v>
      </c>
    </row>
    <row r="11" spans="2:10">
      <c r="B11" s="154"/>
      <c r="D11" s="155"/>
      <c r="E11" s="156"/>
      <c r="F11" s="140"/>
      <c r="H11" s="157"/>
    </row>
    <row r="12" spans="2:10">
      <c r="B12" s="154" t="s">
        <v>80</v>
      </c>
      <c r="D12" s="155" t="str">
        <f>VLOOKUP(B12,$B$16:$H$9873,2,FALSE)</f>
        <v>TUJE STORITVE</v>
      </c>
      <c r="E12" s="156"/>
      <c r="F12" s="140"/>
      <c r="H12" s="157">
        <f>VLOOKUP($D12&amp;" SKUPAJ:",$G$16:$H$9873,2,FALSE)</f>
        <v>0</v>
      </c>
      <c r="I12" s="162"/>
      <c r="J12" s="163"/>
    </row>
    <row r="13" spans="2:10" s="141" customFormat="1" ht="16.5" thickBot="1">
      <c r="B13" s="164"/>
      <c r="C13" s="165"/>
      <c r="D13" s="166"/>
      <c r="E13" s="167"/>
      <c r="F13" s="168"/>
      <c r="G13" s="20"/>
      <c r="H13" s="169"/>
    </row>
    <row r="14" spans="2:10" s="141" customFormat="1" ht="16.5" thickTop="1">
      <c r="B14" s="170"/>
      <c r="C14" s="171"/>
      <c r="D14" s="172"/>
      <c r="E14" s="21"/>
      <c r="F14" s="173"/>
      <c r="G14" s="21" t="str">
        <f ca="1">"SKUPAJ "&amp;C1&amp;" (BREZ DDV):"</f>
        <v>SKUPAJ ODVODNJAVANJE (BREZ DDV):</v>
      </c>
      <c r="H14" s="174">
        <f>ROUND(SUM(H6:H12),2)</f>
        <v>0</v>
      </c>
    </row>
    <row r="16" spans="2:10" s="141" customFormat="1" ht="16.5" thickBot="1">
      <c r="B16" s="175" t="s">
        <v>0</v>
      </c>
      <c r="C16" s="176" t="s">
        <v>1</v>
      </c>
      <c r="D16" s="177" t="s">
        <v>2</v>
      </c>
      <c r="E16" s="22" t="s">
        <v>3</v>
      </c>
      <c r="F16" s="22" t="s">
        <v>4</v>
      </c>
      <c r="G16" s="22" t="s">
        <v>5</v>
      </c>
      <c r="H16" s="22" t="s">
        <v>6</v>
      </c>
    </row>
    <row r="18" spans="2:11" ht="50.25" customHeight="1">
      <c r="B18" s="243" t="s">
        <v>69</v>
      </c>
      <c r="C18" s="243"/>
      <c r="D18" s="243"/>
      <c r="E18" s="243"/>
      <c r="F18" s="243"/>
      <c r="G18" s="243"/>
      <c r="H18" s="243"/>
    </row>
    <row r="20" spans="2:11" s="141" customFormat="1">
      <c r="B20" s="178" t="s">
        <v>48</v>
      </c>
      <c r="C20" s="242" t="s">
        <v>132</v>
      </c>
      <c r="D20" s="242"/>
      <c r="E20" s="179"/>
      <c r="F20" s="180"/>
      <c r="G20" s="23"/>
      <c r="H20" s="181"/>
    </row>
    <row r="21" spans="2:11" s="141" customFormat="1">
      <c r="B21" s="182" t="s">
        <v>70</v>
      </c>
      <c r="C21" s="241" t="s">
        <v>289</v>
      </c>
      <c r="D21" s="241"/>
      <c r="E21" s="241"/>
      <c r="F21" s="241"/>
      <c r="G21" s="24"/>
      <c r="H21" s="183"/>
    </row>
    <row r="22" spans="2:11" s="141" customFormat="1" ht="63">
      <c r="B22" s="184">
        <f>+COUNT($B$21:B21)+1</f>
        <v>1</v>
      </c>
      <c r="C22" s="185">
        <v>11131.1</v>
      </c>
      <c r="D22" s="186" t="s">
        <v>266</v>
      </c>
      <c r="E22" s="26" t="s">
        <v>23</v>
      </c>
      <c r="F22" s="26">
        <v>6</v>
      </c>
      <c r="G22" s="26"/>
      <c r="H22" s="183">
        <f>+F22*G22</f>
        <v>0</v>
      </c>
      <c r="K22" s="18"/>
    </row>
    <row r="23" spans="2:11" s="141" customFormat="1" ht="47.25">
      <c r="B23" s="184">
        <f>+COUNT($B$21:B22)+1</f>
        <v>2</v>
      </c>
      <c r="C23" s="185" t="s">
        <v>267</v>
      </c>
      <c r="D23" s="186" t="s">
        <v>268</v>
      </c>
      <c r="E23" s="26" t="s">
        <v>51</v>
      </c>
      <c r="F23" s="26">
        <v>538.5</v>
      </c>
      <c r="G23" s="26"/>
      <c r="H23" s="183">
        <f t="shared" ref="H23:H29" si="0">+F23*G23</f>
        <v>0</v>
      </c>
      <c r="K23" s="18"/>
    </row>
    <row r="24" spans="2:11" s="141" customFormat="1" ht="31.5">
      <c r="B24" s="184">
        <f>+COUNT($B$21:B23)+1</f>
        <v>3</v>
      </c>
      <c r="C24" s="185">
        <v>11231</v>
      </c>
      <c r="D24" s="186" t="s">
        <v>269</v>
      </c>
      <c r="E24" s="26" t="s">
        <v>23</v>
      </c>
      <c r="F24" s="26">
        <v>34</v>
      </c>
      <c r="G24" s="26"/>
      <c r="H24" s="183">
        <f t="shared" si="0"/>
        <v>0</v>
      </c>
      <c r="K24" s="18"/>
    </row>
    <row r="25" spans="2:11" s="141" customFormat="1" ht="15.75" customHeight="1">
      <c r="B25" s="182" t="s">
        <v>72</v>
      </c>
      <c r="C25" s="204" t="s">
        <v>290</v>
      </c>
      <c r="D25" s="204"/>
      <c r="E25" s="204"/>
      <c r="F25" s="204"/>
      <c r="G25" s="24"/>
      <c r="H25" s="183"/>
    </row>
    <row r="26" spans="2:11" s="141" customFormat="1">
      <c r="B26" s="182" t="s">
        <v>75</v>
      </c>
      <c r="C26" s="241" t="s">
        <v>74</v>
      </c>
      <c r="D26" s="241"/>
      <c r="E26" s="241"/>
      <c r="F26" s="241"/>
      <c r="G26" s="24"/>
      <c r="H26" s="183"/>
    </row>
    <row r="27" spans="2:11" s="141" customFormat="1" ht="63">
      <c r="B27" s="184">
        <f>+COUNT($B$21:B26)+1</f>
        <v>4</v>
      </c>
      <c r="C27" s="185">
        <v>12142</v>
      </c>
      <c r="D27" s="186" t="s">
        <v>387</v>
      </c>
      <c r="E27" s="26" t="s">
        <v>24</v>
      </c>
      <c r="F27" s="26">
        <v>20</v>
      </c>
      <c r="G27" s="26"/>
      <c r="H27" s="183">
        <f t="shared" ref="H27" si="1">+F27*G27</f>
        <v>0</v>
      </c>
      <c r="K27" s="18"/>
    </row>
    <row r="28" spans="2:11" s="141" customFormat="1" ht="63">
      <c r="B28" s="184">
        <f>+COUNT($B$21:B27)+1</f>
        <v>5</v>
      </c>
      <c r="C28" s="185">
        <v>12151</v>
      </c>
      <c r="D28" s="186" t="s">
        <v>388</v>
      </c>
      <c r="E28" s="26" t="s">
        <v>23</v>
      </c>
      <c r="F28" s="26">
        <v>1</v>
      </c>
      <c r="G28" s="26"/>
      <c r="H28" s="183">
        <f t="shared" si="0"/>
        <v>0</v>
      </c>
      <c r="K28" s="18"/>
    </row>
    <row r="29" spans="2:11" s="141" customFormat="1" ht="47.25">
      <c r="B29" s="184">
        <f>+COUNT($B$21:B28)+1</f>
        <v>6</v>
      </c>
      <c r="C29" s="200">
        <v>12163</v>
      </c>
      <c r="D29" s="186" t="s">
        <v>389</v>
      </c>
      <c r="E29" s="26" t="s">
        <v>23</v>
      </c>
      <c r="F29" s="26">
        <v>1</v>
      </c>
      <c r="G29" s="26"/>
      <c r="H29" s="183">
        <f t="shared" si="0"/>
        <v>0</v>
      </c>
      <c r="K29" s="18"/>
    </row>
    <row r="30" spans="2:11" s="141" customFormat="1">
      <c r="B30" s="182" t="s">
        <v>97</v>
      </c>
      <c r="C30" s="241" t="s">
        <v>270</v>
      </c>
      <c r="D30" s="241"/>
      <c r="E30" s="241"/>
      <c r="F30" s="241"/>
      <c r="G30" s="24"/>
      <c r="H30" s="183"/>
    </row>
    <row r="31" spans="2:11" s="141" customFormat="1">
      <c r="B31" s="182" t="s">
        <v>152</v>
      </c>
      <c r="C31" s="241" t="s">
        <v>151</v>
      </c>
      <c r="D31" s="241"/>
      <c r="E31" s="241"/>
      <c r="F31" s="241"/>
      <c r="G31" s="24"/>
      <c r="H31" s="183"/>
    </row>
    <row r="32" spans="2:11" s="141" customFormat="1" ht="31.5">
      <c r="B32" s="184">
        <f>+COUNT($B$21:B31)+1</f>
        <v>7</v>
      </c>
      <c r="C32" s="185">
        <v>13311</v>
      </c>
      <c r="D32" s="186" t="s">
        <v>271</v>
      </c>
      <c r="E32" s="26" t="s">
        <v>23</v>
      </c>
      <c r="F32" s="26">
        <v>1</v>
      </c>
      <c r="G32" s="26"/>
      <c r="H32" s="183">
        <f t="shared" ref="H32:H33" si="2">+F32*G32</f>
        <v>0</v>
      </c>
    </row>
    <row r="33" spans="2:8" s="141" customFormat="1" ht="31.5">
      <c r="B33" s="184">
        <f>+COUNT($B$21:B32)+1</f>
        <v>8</v>
      </c>
      <c r="C33" s="115">
        <v>13312</v>
      </c>
      <c r="D33" s="116" t="s">
        <v>272</v>
      </c>
      <c r="E33" s="71" t="s">
        <v>23</v>
      </c>
      <c r="F33" s="71">
        <v>1</v>
      </c>
      <c r="G33" s="71"/>
      <c r="H33" s="113">
        <f t="shared" si="2"/>
        <v>0</v>
      </c>
    </row>
    <row r="34" spans="2:8" s="141" customFormat="1" ht="15.75" customHeight="1">
      <c r="B34" s="187"/>
      <c r="C34" s="188"/>
      <c r="D34" s="189"/>
      <c r="E34" s="190"/>
      <c r="F34" s="191"/>
      <c r="G34" s="192"/>
      <c r="H34" s="192"/>
    </row>
    <row r="35" spans="2:8" s="141" customFormat="1" ht="16.5" thickBot="1">
      <c r="B35" s="193"/>
      <c r="C35" s="194"/>
      <c r="D35" s="194"/>
      <c r="E35" s="195"/>
      <c r="F35" s="195"/>
      <c r="G35" s="25" t="str">
        <f>C20&amp;" SKUPAJ:"</f>
        <v>PREDDELA SKUPAJ:</v>
      </c>
      <c r="H35" s="196">
        <f>SUM(H$22:H$33)</f>
        <v>0</v>
      </c>
    </row>
    <row r="36" spans="2:8" s="141" customFormat="1">
      <c r="B36" s="187"/>
      <c r="C36" s="188"/>
      <c r="D36" s="189"/>
      <c r="E36" s="190"/>
      <c r="F36" s="191"/>
      <c r="G36" s="192"/>
      <c r="H36" s="192"/>
    </row>
    <row r="37" spans="2:8" s="141" customFormat="1">
      <c r="B37" s="178" t="s">
        <v>49</v>
      </c>
      <c r="C37" s="242" t="s">
        <v>102</v>
      </c>
      <c r="D37" s="242"/>
      <c r="E37" s="179"/>
      <c r="F37" s="180"/>
      <c r="G37" s="23"/>
      <c r="H37" s="181"/>
    </row>
    <row r="38" spans="2:8" s="141" customFormat="1">
      <c r="B38" s="182" t="s">
        <v>100</v>
      </c>
      <c r="C38" s="241" t="s">
        <v>273</v>
      </c>
      <c r="D38" s="241"/>
      <c r="E38" s="241"/>
      <c r="F38" s="241"/>
      <c r="G38" s="24"/>
      <c r="H38" s="183"/>
    </row>
    <row r="39" spans="2:8" s="141" customFormat="1">
      <c r="B39" s="182"/>
      <c r="C39" s="244" t="s">
        <v>274</v>
      </c>
      <c r="D39" s="244"/>
      <c r="E39" s="244"/>
      <c r="F39" s="244"/>
      <c r="G39" s="24"/>
      <c r="H39" s="183"/>
    </row>
    <row r="40" spans="2:8" s="141" customFormat="1" ht="31.5">
      <c r="B40" s="184">
        <f>+COUNT($B$38:B38)+1</f>
        <v>1</v>
      </c>
      <c r="C40" s="185">
        <v>21114</v>
      </c>
      <c r="D40" s="186" t="s">
        <v>275</v>
      </c>
      <c r="E40" s="26" t="s">
        <v>25</v>
      </c>
      <c r="F40" s="26">
        <v>38</v>
      </c>
      <c r="G40" s="26"/>
      <c r="H40" s="183">
        <f t="shared" ref="H40:H61" si="3">+F40*G40</f>
        <v>0</v>
      </c>
    </row>
    <row r="41" spans="2:8" s="141" customFormat="1" ht="31.5">
      <c r="B41" s="184">
        <f>+COUNT($B$38:B40)+1</f>
        <v>2</v>
      </c>
      <c r="C41" s="185">
        <v>21221</v>
      </c>
      <c r="D41" s="186" t="s">
        <v>81</v>
      </c>
      <c r="E41" s="26" t="s">
        <v>25</v>
      </c>
      <c r="F41" s="26">
        <v>15</v>
      </c>
      <c r="G41" s="26"/>
      <c r="H41" s="183">
        <f t="shared" si="3"/>
        <v>0</v>
      </c>
    </row>
    <row r="42" spans="2:8" s="141" customFormat="1" ht="47.25">
      <c r="B42" s="184">
        <f>+COUNT($B$38:B41)+1</f>
        <v>3</v>
      </c>
      <c r="C42" s="185">
        <v>21234</v>
      </c>
      <c r="D42" s="186" t="s">
        <v>276</v>
      </c>
      <c r="E42" s="26" t="s">
        <v>25</v>
      </c>
      <c r="F42" s="26">
        <v>47.5</v>
      </c>
      <c r="G42" s="26"/>
      <c r="H42" s="183">
        <f t="shared" si="3"/>
        <v>0</v>
      </c>
    </row>
    <row r="43" spans="2:8" s="141" customFormat="1" ht="47.25">
      <c r="B43" s="184">
        <f>+COUNT($B$38:B42)+1</f>
        <v>4</v>
      </c>
      <c r="C43" s="185">
        <v>21243</v>
      </c>
      <c r="D43" s="186" t="s">
        <v>277</v>
      </c>
      <c r="E43" s="26" t="s">
        <v>25</v>
      </c>
      <c r="F43" s="26">
        <v>170.25</v>
      </c>
      <c r="G43" s="26"/>
      <c r="H43" s="183">
        <f t="shared" ref="H43:H48" si="4">+F43*G43</f>
        <v>0</v>
      </c>
    </row>
    <row r="44" spans="2:8" s="141" customFormat="1" ht="31.5">
      <c r="B44" s="184">
        <f>+COUNT($B$38:B43)+1</f>
        <v>5</v>
      </c>
      <c r="C44" s="185">
        <v>21253</v>
      </c>
      <c r="D44" s="186" t="s">
        <v>278</v>
      </c>
      <c r="E44" s="26" t="s">
        <v>25</v>
      </c>
      <c r="F44" s="26">
        <v>170.25</v>
      </c>
      <c r="G44" s="26"/>
      <c r="H44" s="183">
        <f t="shared" si="4"/>
        <v>0</v>
      </c>
    </row>
    <row r="45" spans="2:8" s="141" customFormat="1" ht="47.25">
      <c r="B45" s="184">
        <f>+COUNT($B$38:B44)+1</f>
        <v>6</v>
      </c>
      <c r="C45" s="185">
        <v>21315</v>
      </c>
      <c r="D45" s="186" t="s">
        <v>279</v>
      </c>
      <c r="E45" s="26" t="s">
        <v>25</v>
      </c>
      <c r="F45" s="26">
        <v>423.5</v>
      </c>
      <c r="G45" s="26"/>
      <c r="H45" s="183">
        <f t="shared" si="4"/>
        <v>0</v>
      </c>
    </row>
    <row r="46" spans="2:8" s="141" customFormat="1" ht="47.25">
      <c r="B46" s="184">
        <f>+COUNT($B$38:B45)+1</f>
        <v>7</v>
      </c>
      <c r="C46" s="185">
        <v>21316</v>
      </c>
      <c r="D46" s="186" t="s">
        <v>280</v>
      </c>
      <c r="E46" s="26" t="s">
        <v>25</v>
      </c>
      <c r="F46" s="26">
        <v>423.5</v>
      </c>
      <c r="G46" s="26"/>
      <c r="H46" s="183">
        <f t="shared" si="4"/>
        <v>0</v>
      </c>
    </row>
    <row r="47" spans="2:8" s="141" customFormat="1" ht="47.25">
      <c r="B47" s="184">
        <f>+COUNT($B$38:B46)+1</f>
        <v>8</v>
      </c>
      <c r="C47" s="185">
        <v>21325</v>
      </c>
      <c r="D47" s="186" t="s">
        <v>281</v>
      </c>
      <c r="E47" s="26" t="s">
        <v>25</v>
      </c>
      <c r="F47" s="26">
        <v>109.5</v>
      </c>
      <c r="G47" s="26"/>
      <c r="H47" s="183">
        <f t="shared" si="4"/>
        <v>0</v>
      </c>
    </row>
    <row r="48" spans="2:8" s="141" customFormat="1" ht="47.25">
      <c r="B48" s="184">
        <f>+COUNT($B$38:B47)+1</f>
        <v>9</v>
      </c>
      <c r="C48" s="185">
        <v>21326</v>
      </c>
      <c r="D48" s="186" t="s">
        <v>282</v>
      </c>
      <c r="E48" s="26" t="s">
        <v>25</v>
      </c>
      <c r="F48" s="26">
        <v>109.5</v>
      </c>
      <c r="G48" s="26"/>
      <c r="H48" s="183">
        <f t="shared" si="4"/>
        <v>0</v>
      </c>
    </row>
    <row r="49" spans="2:10" s="141" customFormat="1">
      <c r="B49" s="182" t="s">
        <v>105</v>
      </c>
      <c r="C49" s="241" t="s">
        <v>283</v>
      </c>
      <c r="D49" s="241"/>
      <c r="E49" s="241"/>
      <c r="F49" s="241"/>
      <c r="G49" s="24"/>
      <c r="H49" s="183"/>
    </row>
    <row r="50" spans="2:10" s="141" customFormat="1" ht="63">
      <c r="B50" s="184">
        <f>+COUNT($B$38:B49)+1</f>
        <v>10</v>
      </c>
      <c r="C50" s="185">
        <v>24651</v>
      </c>
      <c r="D50" s="186" t="s">
        <v>284</v>
      </c>
      <c r="E50" s="26" t="s">
        <v>25</v>
      </c>
      <c r="F50" s="26">
        <v>257.98</v>
      </c>
      <c r="G50" s="26"/>
      <c r="H50" s="183">
        <f t="shared" si="3"/>
        <v>0</v>
      </c>
      <c r="J50" s="142"/>
    </row>
    <row r="51" spans="2:10" s="141" customFormat="1" ht="63">
      <c r="B51" s="184">
        <f>+COUNT($B$38:B50)+1</f>
        <v>11</v>
      </c>
      <c r="C51" s="185">
        <v>24652</v>
      </c>
      <c r="D51" s="186" t="s">
        <v>82</v>
      </c>
      <c r="E51" s="26" t="s">
        <v>25</v>
      </c>
      <c r="F51" s="26">
        <v>284.2</v>
      </c>
      <c r="G51" s="26"/>
      <c r="H51" s="183">
        <f t="shared" si="3"/>
        <v>0</v>
      </c>
    </row>
    <row r="52" spans="2:10" s="141" customFormat="1" ht="47.25">
      <c r="B52" s="184">
        <f>+COUNT($B$38:B51)+1</f>
        <v>12</v>
      </c>
      <c r="C52" s="185">
        <v>24653</v>
      </c>
      <c r="D52" s="186" t="s">
        <v>83</v>
      </c>
      <c r="E52" s="26" t="s">
        <v>25</v>
      </c>
      <c r="F52" s="26">
        <v>121.8</v>
      </c>
      <c r="G52" s="26"/>
      <c r="H52" s="183">
        <f t="shared" ref="H52:H57" si="5">+F52*G52</f>
        <v>0</v>
      </c>
    </row>
    <row r="53" spans="2:10" s="141" customFormat="1" ht="63">
      <c r="B53" s="184">
        <f>+COUNT($B$38:B52)+1</f>
        <v>13</v>
      </c>
      <c r="C53" s="185">
        <v>24654</v>
      </c>
      <c r="D53" s="186" t="s">
        <v>84</v>
      </c>
      <c r="E53" s="26" t="s">
        <v>25</v>
      </c>
      <c r="F53" s="26">
        <v>21</v>
      </c>
      <c r="G53" s="26"/>
      <c r="H53" s="183">
        <f t="shared" si="5"/>
        <v>0</v>
      </c>
    </row>
    <row r="54" spans="2:10" s="141" customFormat="1" ht="47.25">
      <c r="B54" s="184">
        <f>+COUNT($B$38:B53)+1</f>
        <v>14</v>
      </c>
      <c r="C54" s="185">
        <v>24655</v>
      </c>
      <c r="D54" s="186" t="s">
        <v>85</v>
      </c>
      <c r="E54" s="26" t="s">
        <v>25</v>
      </c>
      <c r="F54" s="26">
        <v>9</v>
      </c>
      <c r="G54" s="26"/>
      <c r="H54" s="183">
        <f t="shared" si="5"/>
        <v>0</v>
      </c>
    </row>
    <row r="55" spans="2:10" s="141" customFormat="1" ht="31.5">
      <c r="B55" s="184">
        <f>+COUNT($B$38:B54)+1</f>
        <v>15</v>
      </c>
      <c r="C55" s="185">
        <v>24656</v>
      </c>
      <c r="D55" s="186" t="s">
        <v>285</v>
      </c>
      <c r="E55" s="26" t="s">
        <v>25</v>
      </c>
      <c r="F55" s="26">
        <v>4.29</v>
      </c>
      <c r="G55" s="26"/>
      <c r="H55" s="183">
        <f t="shared" si="5"/>
        <v>0</v>
      </c>
    </row>
    <row r="56" spans="2:10" s="141" customFormat="1" ht="47.25">
      <c r="B56" s="184">
        <f>+COUNT($B$38:B55)+1</f>
        <v>16</v>
      </c>
      <c r="C56" s="185">
        <v>24657</v>
      </c>
      <c r="D56" s="186" t="s">
        <v>286</v>
      </c>
      <c r="E56" s="26" t="s">
        <v>25</v>
      </c>
      <c r="F56" s="26">
        <v>61.81</v>
      </c>
      <c r="G56" s="26"/>
      <c r="H56" s="183">
        <f t="shared" si="5"/>
        <v>0</v>
      </c>
    </row>
    <row r="57" spans="2:10" s="141" customFormat="1" ht="47.25">
      <c r="B57" s="184">
        <f>+COUNT($B$38:B56)+1</f>
        <v>17</v>
      </c>
      <c r="C57" s="185">
        <v>24658</v>
      </c>
      <c r="D57" s="186" t="s">
        <v>287</v>
      </c>
      <c r="E57" s="26" t="s">
        <v>25</v>
      </c>
      <c r="F57" s="26">
        <v>288</v>
      </c>
      <c r="G57" s="26"/>
      <c r="H57" s="183">
        <f t="shared" si="5"/>
        <v>0</v>
      </c>
    </row>
    <row r="58" spans="2:10" s="141" customFormat="1">
      <c r="B58" s="182" t="s">
        <v>108</v>
      </c>
      <c r="C58" s="241" t="s">
        <v>288</v>
      </c>
      <c r="D58" s="241"/>
      <c r="E58" s="241"/>
      <c r="F58" s="241"/>
      <c r="G58" s="24"/>
      <c r="H58" s="183"/>
    </row>
    <row r="59" spans="2:10" s="141" customFormat="1">
      <c r="B59" s="184">
        <f>+COUNT($B$38:B58)+1</f>
        <v>18</v>
      </c>
      <c r="C59" s="185">
        <v>29121</v>
      </c>
      <c r="D59" s="186" t="s">
        <v>382</v>
      </c>
      <c r="E59" s="26" t="s">
        <v>131</v>
      </c>
      <c r="F59" s="26">
        <v>1700.66</v>
      </c>
      <c r="G59" s="26"/>
      <c r="H59" s="183">
        <f t="shared" si="3"/>
        <v>0</v>
      </c>
      <c r="J59" s="142"/>
    </row>
    <row r="60" spans="2:10" s="141" customFormat="1" ht="31.5">
      <c r="B60" s="184">
        <f>+COUNT($B$38:B59)+1</f>
        <v>19</v>
      </c>
      <c r="C60" s="185">
        <v>29131</v>
      </c>
      <c r="D60" s="186" t="s">
        <v>383</v>
      </c>
      <c r="E60" s="26" t="s">
        <v>131</v>
      </c>
      <c r="F60" s="26">
        <v>89.52</v>
      </c>
      <c r="G60" s="26"/>
      <c r="H60" s="183">
        <f t="shared" si="3"/>
        <v>0</v>
      </c>
      <c r="J60" s="142"/>
    </row>
    <row r="61" spans="2:10" s="141" customFormat="1" ht="47.25">
      <c r="B61" s="184">
        <f>+COUNT($B$38:B60)+1</f>
        <v>20</v>
      </c>
      <c r="C61" s="185">
        <v>29134</v>
      </c>
      <c r="D61" s="186" t="s">
        <v>384</v>
      </c>
      <c r="E61" s="26" t="s">
        <v>131</v>
      </c>
      <c r="F61" s="26">
        <v>1611.14</v>
      </c>
      <c r="G61" s="26"/>
      <c r="H61" s="183">
        <f t="shared" si="3"/>
        <v>0</v>
      </c>
      <c r="J61" s="207"/>
    </row>
    <row r="62" spans="2:10" s="141" customFormat="1" ht="15.75" customHeight="1">
      <c r="B62" s="187"/>
      <c r="C62" s="188"/>
      <c r="D62" s="189"/>
      <c r="E62" s="190"/>
      <c r="F62" s="191"/>
      <c r="G62" s="192"/>
      <c r="H62" s="192"/>
    </row>
    <row r="63" spans="2:10" s="141" customFormat="1" ht="16.5" thickBot="1">
      <c r="B63" s="193"/>
      <c r="C63" s="194"/>
      <c r="D63" s="194"/>
      <c r="E63" s="195"/>
      <c r="F63" s="195"/>
      <c r="G63" s="25" t="str">
        <f>C37&amp;" SKUPAJ:"</f>
        <v>ZEMELJSKA DELA SKUPAJ:</v>
      </c>
      <c r="H63" s="196">
        <f>SUM(H$40:H$61)</f>
        <v>0</v>
      </c>
    </row>
    <row r="64" spans="2:10" s="141" customFormat="1">
      <c r="B64" s="197"/>
      <c r="C64" s="188"/>
      <c r="D64" s="198"/>
      <c r="E64" s="199"/>
      <c r="F64" s="191"/>
      <c r="G64" s="192"/>
      <c r="H64" s="192"/>
      <c r="J64" s="142"/>
    </row>
    <row r="65" spans="2:10" s="141" customFormat="1">
      <c r="B65" s="178" t="s">
        <v>50</v>
      </c>
      <c r="C65" s="242" t="s">
        <v>7</v>
      </c>
      <c r="D65" s="242"/>
      <c r="E65" s="179"/>
      <c r="F65" s="180"/>
      <c r="G65" s="23"/>
      <c r="H65" s="181"/>
      <c r="J65" s="142"/>
    </row>
    <row r="66" spans="2:10" s="141" customFormat="1">
      <c r="B66" s="182" t="s">
        <v>134</v>
      </c>
      <c r="C66" s="241" t="s">
        <v>291</v>
      </c>
      <c r="D66" s="241"/>
      <c r="E66" s="241"/>
      <c r="F66" s="241"/>
      <c r="G66" s="24"/>
      <c r="H66" s="183"/>
    </row>
    <row r="67" spans="2:10" s="141" customFormat="1" ht="63">
      <c r="B67" s="184">
        <f>+COUNT($B$66:B66)+1</f>
        <v>1</v>
      </c>
      <c r="C67" s="185">
        <v>41135</v>
      </c>
      <c r="D67" s="186" t="s">
        <v>292</v>
      </c>
      <c r="E67" s="26" t="s">
        <v>24</v>
      </c>
      <c r="F67" s="26">
        <v>2</v>
      </c>
      <c r="G67" s="26"/>
      <c r="H67" s="183">
        <f t="shared" ref="H67" si="6">+F67*G67</f>
        <v>0</v>
      </c>
      <c r="J67" s="142"/>
    </row>
    <row r="68" spans="2:10" s="141" customFormat="1" ht="63">
      <c r="B68" s="184">
        <f>+COUNT($B$66:B67)+1</f>
        <v>2</v>
      </c>
      <c r="C68" s="185">
        <v>41225</v>
      </c>
      <c r="D68" s="186" t="s">
        <v>293</v>
      </c>
      <c r="E68" s="26" t="s">
        <v>24</v>
      </c>
      <c r="F68" s="26">
        <v>20</v>
      </c>
      <c r="G68" s="26"/>
      <c r="H68" s="183">
        <f t="shared" ref="H68:H82" si="7">+F68*G68</f>
        <v>0</v>
      </c>
      <c r="J68" s="142"/>
    </row>
    <row r="69" spans="2:10" s="141" customFormat="1">
      <c r="B69" s="182" t="s">
        <v>135</v>
      </c>
      <c r="C69" s="241" t="s">
        <v>294</v>
      </c>
      <c r="D69" s="241"/>
      <c r="E69" s="241"/>
      <c r="F69" s="241"/>
      <c r="G69" s="24"/>
      <c r="H69" s="183"/>
    </row>
    <row r="70" spans="2:10" s="141" customFormat="1" ht="47.25">
      <c r="B70" s="184">
        <f>+COUNT($B$66:B69)+1</f>
        <v>3</v>
      </c>
      <c r="C70" s="185">
        <v>43183</v>
      </c>
      <c r="D70" s="186" t="s">
        <v>295</v>
      </c>
      <c r="E70" s="26" t="s">
        <v>56</v>
      </c>
      <c r="F70" s="26">
        <v>113.5</v>
      </c>
      <c r="G70" s="26"/>
      <c r="H70" s="183">
        <f t="shared" si="7"/>
        <v>0</v>
      </c>
      <c r="J70" s="142"/>
    </row>
    <row r="71" spans="2:10" s="141" customFormat="1" ht="47.25">
      <c r="B71" s="184">
        <f>+COUNT($B$66:B70)+1</f>
        <v>4</v>
      </c>
      <c r="C71" s="185">
        <v>43183.1</v>
      </c>
      <c r="D71" s="186" t="s">
        <v>296</v>
      </c>
      <c r="E71" s="26" t="s">
        <v>56</v>
      </c>
      <c r="F71" s="26">
        <v>40</v>
      </c>
      <c r="G71" s="26"/>
      <c r="H71" s="183">
        <f t="shared" si="7"/>
        <v>0</v>
      </c>
      <c r="J71" s="142"/>
    </row>
    <row r="72" spans="2:10" s="141" customFormat="1" ht="47.25">
      <c r="B72" s="184">
        <f>+COUNT($B$66:B71)+1</f>
        <v>5</v>
      </c>
      <c r="C72" s="185">
        <v>43183</v>
      </c>
      <c r="D72" s="186" t="s">
        <v>297</v>
      </c>
      <c r="E72" s="26" t="s">
        <v>56</v>
      </c>
      <c r="F72" s="26">
        <v>134</v>
      </c>
      <c r="G72" s="26"/>
      <c r="H72" s="183">
        <f t="shared" si="7"/>
        <v>0</v>
      </c>
      <c r="J72" s="142"/>
    </row>
    <row r="73" spans="2:10" s="141" customFormat="1" ht="47.25">
      <c r="B73" s="184">
        <f>+COUNT($B$66:B72)+1</f>
        <v>6</v>
      </c>
      <c r="C73" s="185">
        <v>43184</v>
      </c>
      <c r="D73" s="186" t="s">
        <v>298</v>
      </c>
      <c r="E73" s="26" t="s">
        <v>56</v>
      </c>
      <c r="F73" s="26">
        <v>219</v>
      </c>
      <c r="G73" s="26"/>
      <c r="H73" s="183">
        <f t="shared" si="7"/>
        <v>0</v>
      </c>
      <c r="J73" s="142"/>
    </row>
    <row r="74" spans="2:10" s="141" customFormat="1" ht="47.25">
      <c r="B74" s="184">
        <f>+COUNT($B$66:B73)+1</f>
        <v>7</v>
      </c>
      <c r="C74" s="185">
        <v>43185</v>
      </c>
      <c r="D74" s="186" t="s">
        <v>299</v>
      </c>
      <c r="E74" s="26" t="s">
        <v>56</v>
      </c>
      <c r="F74" s="26">
        <v>12</v>
      </c>
      <c r="G74" s="26"/>
      <c r="H74" s="183">
        <f t="shared" si="7"/>
        <v>0</v>
      </c>
      <c r="J74" s="142"/>
    </row>
    <row r="75" spans="2:10" s="141" customFormat="1" ht="31.5">
      <c r="B75" s="184">
        <f>+COUNT($B$66:B74)+1</f>
        <v>8</v>
      </c>
      <c r="C75" s="185">
        <v>43188</v>
      </c>
      <c r="D75" s="186" t="s">
        <v>300</v>
      </c>
      <c r="E75" s="26"/>
      <c r="F75" s="26"/>
      <c r="G75" s="26"/>
      <c r="H75" s="183"/>
      <c r="J75" s="142"/>
    </row>
    <row r="76" spans="2:10" s="141" customFormat="1">
      <c r="B76" s="184"/>
      <c r="C76" s="185"/>
      <c r="D76" s="186" t="s">
        <v>86</v>
      </c>
      <c r="E76" s="26" t="s">
        <v>23</v>
      </c>
      <c r="F76" s="26">
        <v>20</v>
      </c>
      <c r="G76" s="26"/>
      <c r="H76" s="183">
        <f t="shared" si="7"/>
        <v>0</v>
      </c>
      <c r="J76" s="142"/>
    </row>
    <row r="77" spans="2:10" s="141" customFormat="1">
      <c r="B77" s="184"/>
      <c r="C77" s="185"/>
      <c r="D77" s="186" t="s">
        <v>87</v>
      </c>
      <c r="E77" s="26" t="s">
        <v>23</v>
      </c>
      <c r="F77" s="26">
        <v>9</v>
      </c>
      <c r="G77" s="26"/>
      <c r="H77" s="183">
        <f t="shared" si="7"/>
        <v>0</v>
      </c>
      <c r="J77" s="142"/>
    </row>
    <row r="78" spans="2:10" s="141" customFormat="1" ht="47.25">
      <c r="B78" s="184">
        <f>+COUNT($B$66:B77)+1</f>
        <v>9</v>
      </c>
      <c r="C78" s="185">
        <v>43220</v>
      </c>
      <c r="D78" s="186" t="s">
        <v>301</v>
      </c>
      <c r="E78" s="26" t="s">
        <v>51</v>
      </c>
      <c r="F78" s="26">
        <v>8</v>
      </c>
      <c r="G78" s="26"/>
      <c r="H78" s="183">
        <f t="shared" si="7"/>
        <v>0</v>
      </c>
      <c r="J78" s="142"/>
    </row>
    <row r="79" spans="2:10" s="141" customFormat="1" ht="47.25">
      <c r="B79" s="184">
        <f>+COUNT($B$66:B78)+1</f>
        <v>10</v>
      </c>
      <c r="C79" s="185">
        <v>43223</v>
      </c>
      <c r="D79" s="186" t="s">
        <v>302</v>
      </c>
      <c r="E79" s="26" t="s">
        <v>51</v>
      </c>
      <c r="F79" s="26">
        <v>9</v>
      </c>
      <c r="G79" s="26"/>
      <c r="H79" s="183">
        <f t="shared" si="7"/>
        <v>0</v>
      </c>
      <c r="J79" s="142"/>
    </row>
    <row r="80" spans="2:10" s="141" customFormat="1" ht="47.25">
      <c r="B80" s="184">
        <f>+COUNT($B$66:B79)+1</f>
        <v>11</v>
      </c>
      <c r="C80" s="185">
        <v>43225</v>
      </c>
      <c r="D80" s="186" t="s">
        <v>303</v>
      </c>
      <c r="E80" s="26" t="s">
        <v>51</v>
      </c>
      <c r="F80" s="26">
        <v>3</v>
      </c>
      <c r="G80" s="26"/>
      <c r="H80" s="183">
        <f t="shared" si="7"/>
        <v>0</v>
      </c>
      <c r="J80" s="142"/>
    </row>
    <row r="81" spans="2:10" s="141" customFormat="1" ht="31.5">
      <c r="B81" s="184">
        <f>+COUNT($B$66:B80)+1</f>
        <v>12</v>
      </c>
      <c r="C81" s="185">
        <v>43188</v>
      </c>
      <c r="D81" s="186" t="s">
        <v>304</v>
      </c>
      <c r="E81" s="26"/>
      <c r="F81" s="26"/>
      <c r="G81" s="26"/>
      <c r="H81" s="183"/>
      <c r="J81" s="142"/>
    </row>
    <row r="82" spans="2:10" s="141" customFormat="1">
      <c r="B82" s="184"/>
      <c r="C82" s="185"/>
      <c r="D82" s="186" t="s">
        <v>305</v>
      </c>
      <c r="E82" s="26" t="s">
        <v>23</v>
      </c>
      <c r="F82" s="26">
        <v>2</v>
      </c>
      <c r="G82" s="26"/>
      <c r="H82" s="183">
        <f t="shared" si="7"/>
        <v>0</v>
      </c>
      <c r="J82" s="142"/>
    </row>
    <row r="83" spans="2:10" s="141" customFormat="1">
      <c r="B83" s="184"/>
      <c r="C83" s="185"/>
      <c r="D83" s="186" t="s">
        <v>306</v>
      </c>
      <c r="E83" s="26" t="s">
        <v>23</v>
      </c>
      <c r="F83" s="26">
        <v>4</v>
      </c>
      <c r="G83" s="26"/>
      <c r="H83" s="183">
        <f t="shared" ref="H83:H88" si="8">+F83*G83</f>
        <v>0</v>
      </c>
      <c r="J83" s="142"/>
    </row>
    <row r="84" spans="2:10" s="141" customFormat="1">
      <c r="B84" s="184"/>
      <c r="C84" s="185"/>
      <c r="D84" s="186" t="s">
        <v>307</v>
      </c>
      <c r="E84" s="26" t="s">
        <v>23</v>
      </c>
      <c r="F84" s="26">
        <v>2</v>
      </c>
      <c r="G84" s="26"/>
      <c r="H84" s="183">
        <f t="shared" si="8"/>
        <v>0</v>
      </c>
      <c r="J84" s="142"/>
    </row>
    <row r="85" spans="2:10" s="141" customFormat="1">
      <c r="B85" s="184"/>
      <c r="C85" s="185"/>
      <c r="D85" s="186" t="s">
        <v>308</v>
      </c>
      <c r="E85" s="26" t="s">
        <v>23</v>
      </c>
      <c r="F85" s="26">
        <v>2</v>
      </c>
      <c r="G85" s="26"/>
      <c r="H85" s="183">
        <f t="shared" si="8"/>
        <v>0</v>
      </c>
      <c r="J85" s="142"/>
    </row>
    <row r="86" spans="2:10" s="141" customFormat="1" ht="31.5">
      <c r="B86" s="184">
        <f>+COUNT($B$66:B85)+1</f>
        <v>13</v>
      </c>
      <c r="C86" s="185">
        <v>43904</v>
      </c>
      <c r="D86" s="186" t="s">
        <v>390</v>
      </c>
      <c r="E86" s="26" t="s">
        <v>51</v>
      </c>
      <c r="F86" s="26">
        <v>538</v>
      </c>
      <c r="G86" s="26"/>
      <c r="H86" s="183">
        <f t="shared" si="8"/>
        <v>0</v>
      </c>
      <c r="J86" s="142"/>
    </row>
    <row r="87" spans="2:10" s="141" customFormat="1" ht="31.5">
      <c r="B87" s="184">
        <f>+COUNT($B$66:B86)+1</f>
        <v>14</v>
      </c>
      <c r="C87" s="185">
        <v>43831</v>
      </c>
      <c r="D87" s="186" t="s">
        <v>88</v>
      </c>
      <c r="E87" s="26" t="s">
        <v>51</v>
      </c>
      <c r="F87" s="26">
        <v>538</v>
      </c>
      <c r="G87" s="26"/>
      <c r="H87" s="183">
        <f t="shared" si="8"/>
        <v>0</v>
      </c>
      <c r="J87" s="142"/>
    </row>
    <row r="88" spans="2:10" s="141" customFormat="1">
      <c r="B88" s="184">
        <f>+COUNT($B$66:B87)+1</f>
        <v>15</v>
      </c>
      <c r="C88" s="185">
        <v>43841</v>
      </c>
      <c r="D88" s="186" t="s">
        <v>89</v>
      </c>
      <c r="E88" s="26" t="s">
        <v>51</v>
      </c>
      <c r="F88" s="26">
        <v>538</v>
      </c>
      <c r="G88" s="26"/>
      <c r="H88" s="183">
        <f t="shared" si="8"/>
        <v>0</v>
      </c>
      <c r="J88" s="142"/>
    </row>
    <row r="89" spans="2:10" s="141" customFormat="1">
      <c r="B89" s="182" t="s">
        <v>309</v>
      </c>
      <c r="C89" s="241" t="s">
        <v>310</v>
      </c>
      <c r="D89" s="241"/>
      <c r="E89" s="241"/>
      <c r="F89" s="241"/>
      <c r="G89" s="24"/>
      <c r="H89" s="183"/>
    </row>
    <row r="90" spans="2:10" s="141" customFormat="1" ht="63">
      <c r="B90" s="184">
        <f>+COUNT($B$66:B89)+1</f>
        <v>16</v>
      </c>
      <c r="C90" s="185">
        <v>44142</v>
      </c>
      <c r="D90" s="186" t="s">
        <v>311</v>
      </c>
      <c r="E90" s="26" t="s">
        <v>23</v>
      </c>
      <c r="F90" s="26">
        <v>2</v>
      </c>
      <c r="G90" s="26"/>
      <c r="H90" s="183">
        <f t="shared" ref="H90" si="9">+F90*G90</f>
        <v>0</v>
      </c>
      <c r="J90" s="142"/>
    </row>
    <row r="91" spans="2:10" s="141" customFormat="1" ht="126">
      <c r="B91" s="184">
        <f>+COUNT($B$66:B90)+1</f>
        <v>17</v>
      </c>
      <c r="C91" s="201">
        <v>44376</v>
      </c>
      <c r="D91" s="202" t="s">
        <v>312</v>
      </c>
      <c r="E91" s="203" t="s">
        <v>23</v>
      </c>
      <c r="F91" s="203">
        <v>8</v>
      </c>
      <c r="G91" s="26"/>
      <c r="H91" s="183">
        <f t="shared" ref="H91:H106" si="10">+F91*G91</f>
        <v>0</v>
      </c>
      <c r="J91" s="142"/>
    </row>
    <row r="92" spans="2:10" s="141" customFormat="1" ht="126">
      <c r="B92" s="184">
        <f>+COUNT($B$66:B91)+1</f>
        <v>18</v>
      </c>
      <c r="C92" s="201">
        <v>44377</v>
      </c>
      <c r="D92" s="202" t="s">
        <v>313</v>
      </c>
      <c r="E92" s="203" t="s">
        <v>23</v>
      </c>
      <c r="F92" s="203">
        <v>2</v>
      </c>
      <c r="G92" s="26"/>
      <c r="H92" s="183">
        <f t="shared" ref="H92:H104" si="11">+F92*G92</f>
        <v>0</v>
      </c>
      <c r="J92" s="142"/>
    </row>
    <row r="93" spans="2:10" s="141" customFormat="1" ht="78.75">
      <c r="B93" s="184">
        <f>+COUNT($B$66:B92)+1</f>
        <v>19</v>
      </c>
      <c r="C93" s="201">
        <v>44890</v>
      </c>
      <c r="D93" s="202" t="s">
        <v>90</v>
      </c>
      <c r="E93" s="203" t="s">
        <v>23</v>
      </c>
      <c r="F93" s="203">
        <v>22</v>
      </c>
      <c r="G93" s="26"/>
      <c r="H93" s="183">
        <f t="shared" si="11"/>
        <v>0</v>
      </c>
      <c r="J93" s="142"/>
    </row>
    <row r="94" spans="2:10" s="141" customFormat="1" ht="47.25">
      <c r="B94" s="184">
        <f>+COUNT($B$66:B93)+1</f>
        <v>20</v>
      </c>
      <c r="C94" s="201">
        <v>44845</v>
      </c>
      <c r="D94" s="202" t="s">
        <v>91</v>
      </c>
      <c r="E94" s="203" t="s">
        <v>23</v>
      </c>
      <c r="F94" s="203">
        <v>1</v>
      </c>
      <c r="G94" s="26"/>
      <c r="H94" s="183">
        <f t="shared" si="11"/>
        <v>0</v>
      </c>
      <c r="J94" s="142"/>
    </row>
    <row r="95" spans="2:10" s="141" customFormat="1" ht="47.25">
      <c r="B95" s="184">
        <f>+COUNT($B$66:B94)+1</f>
        <v>21</v>
      </c>
      <c r="C95" s="201">
        <v>44849</v>
      </c>
      <c r="D95" s="202" t="s">
        <v>314</v>
      </c>
      <c r="E95" s="203" t="s">
        <v>23</v>
      </c>
      <c r="F95" s="203">
        <v>18</v>
      </c>
      <c r="G95" s="26"/>
      <c r="H95" s="183">
        <f t="shared" si="11"/>
        <v>0</v>
      </c>
      <c r="J95" s="142"/>
    </row>
    <row r="96" spans="2:10" s="141" customFormat="1" ht="47.25">
      <c r="B96" s="184">
        <f>+COUNT($B$66:B95)+1</f>
        <v>22</v>
      </c>
      <c r="C96" s="201">
        <v>44951</v>
      </c>
      <c r="D96" s="202" t="s">
        <v>315</v>
      </c>
      <c r="E96" s="203" t="s">
        <v>23</v>
      </c>
      <c r="F96" s="203">
        <v>3</v>
      </c>
      <c r="G96" s="26"/>
      <c r="H96" s="183">
        <f t="shared" si="11"/>
        <v>0</v>
      </c>
      <c r="J96" s="142"/>
    </row>
    <row r="97" spans="2:10" s="141" customFormat="1" ht="47.25">
      <c r="B97" s="184">
        <f>+COUNT($B$66:B96)+1</f>
        <v>23</v>
      </c>
      <c r="C97" s="201">
        <v>44952</v>
      </c>
      <c r="D97" s="202" t="s">
        <v>316</v>
      </c>
      <c r="E97" s="203" t="s">
        <v>23</v>
      </c>
      <c r="F97" s="203">
        <v>2</v>
      </c>
      <c r="G97" s="26"/>
      <c r="H97" s="183">
        <f t="shared" si="11"/>
        <v>0</v>
      </c>
      <c r="J97" s="142"/>
    </row>
    <row r="98" spans="2:10" s="141" customFormat="1" ht="47.25">
      <c r="B98" s="184">
        <f>+COUNT($B$66:B97)+1</f>
        <v>24</v>
      </c>
      <c r="C98" s="201">
        <v>44972</v>
      </c>
      <c r="D98" s="202" t="s">
        <v>317</v>
      </c>
      <c r="E98" s="203" t="s">
        <v>23</v>
      </c>
      <c r="F98" s="203">
        <v>10</v>
      </c>
      <c r="G98" s="26"/>
      <c r="H98" s="183">
        <f t="shared" si="11"/>
        <v>0</v>
      </c>
      <c r="J98" s="142"/>
    </row>
    <row r="99" spans="2:10" s="141" customFormat="1" ht="63">
      <c r="B99" s="184">
        <f>+COUNT($B$66:B98)+1</f>
        <v>25</v>
      </c>
      <c r="C99" s="201">
        <v>44993</v>
      </c>
      <c r="D99" s="202" t="s">
        <v>318</v>
      </c>
      <c r="E99" s="203" t="s">
        <v>23</v>
      </c>
      <c r="F99" s="203">
        <v>20</v>
      </c>
      <c r="G99" s="26"/>
      <c r="H99" s="183">
        <f t="shared" si="11"/>
        <v>0</v>
      </c>
      <c r="J99" s="142"/>
    </row>
    <row r="100" spans="2:10" s="141" customFormat="1" ht="47.25">
      <c r="B100" s="184">
        <f>+COUNT($B$66:B99)+1</f>
        <v>26</v>
      </c>
      <c r="C100" s="201">
        <v>44994</v>
      </c>
      <c r="D100" s="202" t="s">
        <v>319</v>
      </c>
      <c r="E100" s="203" t="s">
        <v>23</v>
      </c>
      <c r="F100" s="203">
        <v>10</v>
      </c>
      <c r="G100" s="26"/>
      <c r="H100" s="183">
        <f t="shared" si="11"/>
        <v>0</v>
      </c>
      <c r="J100" s="142"/>
    </row>
    <row r="101" spans="2:10" s="141" customFormat="1" ht="173.25">
      <c r="B101" s="184">
        <f>+COUNT($B$66:B100)+1</f>
        <v>27</v>
      </c>
      <c r="C101" s="201">
        <v>441002</v>
      </c>
      <c r="D101" s="202" t="s">
        <v>320</v>
      </c>
      <c r="E101" s="203" t="s">
        <v>23</v>
      </c>
      <c r="F101" s="203">
        <v>2</v>
      </c>
      <c r="G101" s="26"/>
      <c r="H101" s="183">
        <f t="shared" si="11"/>
        <v>0</v>
      </c>
      <c r="J101" s="142"/>
    </row>
    <row r="102" spans="2:10" s="141" customFormat="1" ht="220.5">
      <c r="B102" s="184">
        <f>+COUNT($B$66:B101)+1</f>
        <v>28</v>
      </c>
      <c r="C102" s="201">
        <v>451005</v>
      </c>
      <c r="D102" s="202" t="s">
        <v>321</v>
      </c>
      <c r="E102" s="203" t="s">
        <v>23</v>
      </c>
      <c r="F102" s="203">
        <v>1</v>
      </c>
      <c r="G102" s="26"/>
      <c r="H102" s="183">
        <f t="shared" si="11"/>
        <v>0</v>
      </c>
      <c r="J102" s="142"/>
    </row>
    <row r="103" spans="2:10" s="141" customFormat="1" ht="63">
      <c r="B103" s="184">
        <f>+COUNT($B$66:B102)+1</f>
        <v>29</v>
      </c>
      <c r="C103" s="201">
        <v>451006</v>
      </c>
      <c r="D103" s="202" t="s">
        <v>322</v>
      </c>
      <c r="E103" s="203" t="s">
        <v>24</v>
      </c>
      <c r="F103" s="203">
        <v>336</v>
      </c>
      <c r="G103" s="26"/>
      <c r="H103" s="183">
        <f t="shared" si="11"/>
        <v>0</v>
      </c>
      <c r="J103" s="142"/>
    </row>
    <row r="104" spans="2:10" s="141" customFormat="1" ht="47.25">
      <c r="B104" s="184">
        <f>+COUNT($B$66:B103)+1</f>
        <v>30</v>
      </c>
      <c r="C104" s="201">
        <v>451007</v>
      </c>
      <c r="D104" s="202" t="s">
        <v>323</v>
      </c>
      <c r="E104" s="203" t="s">
        <v>23</v>
      </c>
      <c r="F104" s="203">
        <v>1</v>
      </c>
      <c r="G104" s="26"/>
      <c r="H104" s="183">
        <f t="shared" si="11"/>
        <v>0</v>
      </c>
      <c r="J104" s="142"/>
    </row>
    <row r="105" spans="2:10" s="141" customFormat="1">
      <c r="B105" s="182" t="s">
        <v>324</v>
      </c>
      <c r="C105" s="241" t="s">
        <v>325</v>
      </c>
      <c r="D105" s="241"/>
      <c r="E105" s="241"/>
      <c r="F105" s="241"/>
      <c r="G105" s="24"/>
      <c r="H105" s="183"/>
    </row>
    <row r="106" spans="2:10" s="141" customFormat="1" ht="63">
      <c r="B106" s="184">
        <f>+COUNT($B$66:B105)+1</f>
        <v>31</v>
      </c>
      <c r="C106" s="201">
        <v>45117</v>
      </c>
      <c r="D106" s="202" t="s">
        <v>326</v>
      </c>
      <c r="E106" s="203" t="s">
        <v>51</v>
      </c>
      <c r="F106" s="203">
        <v>15</v>
      </c>
      <c r="G106" s="26"/>
      <c r="H106" s="183">
        <f t="shared" si="10"/>
        <v>0</v>
      </c>
      <c r="J106" s="142"/>
    </row>
    <row r="107" spans="2:10" s="141" customFormat="1" ht="15.75" customHeight="1">
      <c r="B107" s="187"/>
      <c r="C107" s="188"/>
      <c r="D107" s="189"/>
      <c r="E107" s="190"/>
      <c r="F107" s="191"/>
      <c r="G107" s="192"/>
      <c r="H107" s="192"/>
    </row>
    <row r="108" spans="2:10" s="141" customFormat="1" ht="16.5" thickBot="1">
      <c r="B108" s="193"/>
      <c r="C108" s="194"/>
      <c r="D108" s="194"/>
      <c r="E108" s="195"/>
      <c r="F108" s="195"/>
      <c r="G108" s="25" t="str">
        <f>C65&amp;" SKUPAJ:"</f>
        <v>ODVODNJAVANJE SKUPAJ:</v>
      </c>
      <c r="H108" s="196">
        <f>SUM(H$67:H$106)</f>
        <v>0</v>
      </c>
    </row>
    <row r="110" spans="2:10" s="141" customFormat="1">
      <c r="B110" s="178" t="s">
        <v>80</v>
      </c>
      <c r="C110" s="242" t="s">
        <v>8</v>
      </c>
      <c r="D110" s="242"/>
      <c r="E110" s="179"/>
      <c r="F110" s="180"/>
      <c r="G110" s="23"/>
      <c r="H110" s="181"/>
      <c r="J110" s="142"/>
    </row>
    <row r="111" spans="2:10" s="141" customFormat="1">
      <c r="B111" s="182" t="s">
        <v>130</v>
      </c>
      <c r="C111" s="241" t="s">
        <v>129</v>
      </c>
      <c r="D111" s="241"/>
      <c r="E111" s="241"/>
      <c r="F111" s="241"/>
      <c r="G111" s="24"/>
      <c r="H111" s="183"/>
    </row>
    <row r="112" spans="2:10" s="141" customFormat="1">
      <c r="B112" s="184">
        <f>+COUNT($B$111:B111)+1</f>
        <v>1</v>
      </c>
      <c r="C112" s="185">
        <v>79311</v>
      </c>
      <c r="D112" s="186" t="s">
        <v>92</v>
      </c>
      <c r="E112" s="26" t="s">
        <v>93</v>
      </c>
      <c r="F112" s="26">
        <v>18</v>
      </c>
      <c r="G112" s="26"/>
      <c r="H112" s="183">
        <f t="shared" ref="H112:H113" si="12">+F112*G112</f>
        <v>0</v>
      </c>
      <c r="J112" s="142"/>
    </row>
    <row r="113" spans="2:10" s="141" customFormat="1" ht="31.5">
      <c r="B113" s="184">
        <f>+COUNT($B$111:B112)+1</f>
        <v>2</v>
      </c>
      <c r="C113" s="185">
        <v>79514</v>
      </c>
      <c r="D113" s="186" t="s">
        <v>94</v>
      </c>
      <c r="E113" s="26" t="s">
        <v>23</v>
      </c>
      <c r="F113" s="26">
        <v>1</v>
      </c>
      <c r="G113" s="26"/>
      <c r="H113" s="183">
        <f t="shared" si="12"/>
        <v>0</v>
      </c>
      <c r="J113" s="142"/>
    </row>
    <row r="114" spans="2:10" s="141" customFormat="1" ht="15.75" customHeight="1">
      <c r="B114" s="187"/>
      <c r="C114" s="188"/>
      <c r="D114" s="189"/>
      <c r="E114" s="190"/>
      <c r="F114" s="191"/>
      <c r="G114" s="192"/>
      <c r="H114" s="192"/>
    </row>
    <row r="115" spans="2:10" s="141" customFormat="1" ht="16.5" thickBot="1">
      <c r="B115" s="193"/>
      <c r="C115" s="194"/>
      <c r="D115" s="194"/>
      <c r="E115" s="195"/>
      <c r="F115" s="195"/>
      <c r="G115" s="25" t="str">
        <f>C110&amp;" SKUPAJ:"</f>
        <v>TUJE STORITVE SKUPAJ:</v>
      </c>
      <c r="H115" s="196">
        <f>SUM(H$112:H$113)</f>
        <v>0</v>
      </c>
    </row>
  </sheetData>
  <mergeCells count="18">
    <mergeCell ref="B18:H18"/>
    <mergeCell ref="C20:D20"/>
    <mergeCell ref="C21:F21"/>
    <mergeCell ref="C26:F26"/>
    <mergeCell ref="C38:F38"/>
    <mergeCell ref="C49:F49"/>
    <mergeCell ref="C58:F58"/>
    <mergeCell ref="C39:F39"/>
    <mergeCell ref="C30:F30"/>
    <mergeCell ref="C31:F31"/>
    <mergeCell ref="C37:D37"/>
    <mergeCell ref="C110:D110"/>
    <mergeCell ref="C111:F111"/>
    <mergeCell ref="C105:F105"/>
    <mergeCell ref="C89:F89"/>
    <mergeCell ref="C65:D65"/>
    <mergeCell ref="C66:F66"/>
    <mergeCell ref="C69:F69"/>
  </mergeCells>
  <pageMargins left="0.70866141732283472" right="0.70866141732283472" top="0.74803149606299213" bottom="0.74803149606299213" header="0.31496062992125984" footer="0.31496062992125984"/>
  <pageSetup paperSize="9" scale="68" orientation="portrait" r:id="rId1"/>
  <headerFooter>
    <oddHeader>&amp;C&amp;"-,Ležeče"Ureditev krožišča na cesti R3-614/1048
od km 0,300 do km 0,700 Opatje Selo - Komen&amp;R&amp;"-,Ležeče"RAZPIS 2020</oddHeader>
    <oddFooter>Stran &amp;P od &amp;N</oddFooter>
  </headerFooter>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82"/>
  <sheetViews>
    <sheetView view="pageBreakPreview" topLeftCell="A12" zoomScaleNormal="100" zoomScaleSheetLayoutView="100" workbookViewId="0">
      <selection activeCell="D78" sqref="D78"/>
    </sheetView>
  </sheetViews>
  <sheetFormatPr defaultColWidth="9.140625" defaultRowHeight="15.75"/>
  <cols>
    <col min="1" max="1" width="9.140625" style="65"/>
    <col min="2" max="3" width="10.7109375" style="67" customWidth="1"/>
    <col min="4" max="4" width="47.7109375" style="61" customWidth="1"/>
    <col min="5" max="5" width="14.7109375" style="62" customWidth="1"/>
    <col min="6" max="6" width="12.7109375" style="62" customWidth="1"/>
    <col min="7" max="7" width="15.7109375" style="18" customWidth="1"/>
    <col min="8" max="8" width="15.7109375" style="63" customWidth="1"/>
    <col min="9" max="9" width="11.5703125" style="64" bestFit="1" customWidth="1"/>
    <col min="10" max="10" width="10.140625" style="65" bestFit="1" customWidth="1"/>
    <col min="11" max="16384" width="9.140625" style="65"/>
  </cols>
  <sheetData>
    <row r="1" spans="2:10">
      <c r="B1" s="59" t="s">
        <v>60</v>
      </c>
      <c r="C1" s="60" t="str">
        <f ca="1">MID(CELL("filename",A1),FIND("]",CELL("filename",A1))+1,255)</f>
        <v>RAZSVETLJAVA</v>
      </c>
    </row>
    <row r="3" spans="2:10">
      <c r="B3" s="66" t="s">
        <v>14</v>
      </c>
    </row>
    <row r="4" spans="2:10">
      <c r="B4" s="68" t="str">
        <f ca="1">"REKAPITULACIJA "&amp;C1</f>
        <v>REKAPITULACIJA RAZSVETLJAVA</v>
      </c>
      <c r="C4" s="69"/>
      <c r="D4" s="69"/>
      <c r="E4" s="70"/>
      <c r="F4" s="70"/>
      <c r="G4" s="19"/>
      <c r="H4" s="71"/>
      <c r="I4" s="72"/>
    </row>
    <row r="5" spans="2:10">
      <c r="B5" s="73"/>
      <c r="C5" s="74"/>
      <c r="D5" s="75"/>
      <c r="H5" s="76"/>
      <c r="I5" s="77"/>
      <c r="J5" s="78"/>
    </row>
    <row r="6" spans="2:10">
      <c r="B6" s="79" t="s">
        <v>48</v>
      </c>
      <c r="D6" s="80" t="str">
        <f>VLOOKUP(B6,$B$14:$H$9995,2,FALSE)</f>
        <v>GRADBENA DELA - CR</v>
      </c>
      <c r="E6" s="81"/>
      <c r="F6" s="63"/>
      <c r="H6" s="82">
        <f>VLOOKUP($D6&amp;" SKUPAJ:",$G$14:$H$9995,2,FALSE)</f>
        <v>0</v>
      </c>
      <c r="I6" s="83"/>
      <c r="J6" s="84"/>
    </row>
    <row r="7" spans="2:10">
      <c r="B7" s="79"/>
      <c r="D7" s="80"/>
      <c r="E7" s="81"/>
      <c r="F7" s="63"/>
      <c r="H7" s="82"/>
      <c r="I7" s="85"/>
      <c r="J7" s="86"/>
    </row>
    <row r="8" spans="2:10">
      <c r="B8" s="79" t="s">
        <v>49</v>
      </c>
      <c r="D8" s="80" t="str">
        <f>VLOOKUP(B8,$B$14:$H$9995,2,FALSE)</f>
        <v>ELEKTROMONTAŽNA DELA - CR</v>
      </c>
      <c r="E8" s="81"/>
      <c r="F8" s="63"/>
      <c r="H8" s="82">
        <f>VLOOKUP($D8&amp;" SKUPAJ:",$G$14:$H$9995,2,FALSE)</f>
        <v>0</v>
      </c>
      <c r="I8" s="87"/>
      <c r="J8" s="88"/>
    </row>
    <row r="9" spans="2:10">
      <c r="B9" s="79"/>
      <c r="D9" s="80"/>
      <c r="E9" s="81"/>
      <c r="F9" s="63"/>
      <c r="H9" s="82"/>
      <c r="I9" s="72"/>
    </row>
    <row r="10" spans="2:10">
      <c r="B10" s="79" t="s">
        <v>46</v>
      </c>
      <c r="D10" s="80" t="str">
        <f>VLOOKUP(B10,$B$14:$H$9995,2,FALSE)</f>
        <v>OSTALO</v>
      </c>
      <c r="E10" s="81"/>
      <c r="F10" s="63"/>
      <c r="H10" s="82">
        <f>VLOOKUP($D10&amp;" SKUPAJ:",$G$14:$H$9995,2,FALSE)</f>
        <v>0</v>
      </c>
    </row>
    <row r="11" spans="2:10" s="64" customFormat="1" ht="16.5" thickBot="1">
      <c r="B11" s="89"/>
      <c r="C11" s="90"/>
      <c r="D11" s="91"/>
      <c r="E11" s="92"/>
      <c r="F11" s="93"/>
      <c r="G11" s="20"/>
      <c r="H11" s="94"/>
    </row>
    <row r="12" spans="2:10" s="64" customFormat="1" ht="16.5" thickTop="1">
      <c r="B12" s="95"/>
      <c r="C12" s="96"/>
      <c r="D12" s="97"/>
      <c r="E12" s="98"/>
      <c r="F12" s="99"/>
      <c r="G12" s="21" t="str">
        <f ca="1">"SKUPAJ "&amp;C1&amp;" (BREZ DDV):"</f>
        <v>SKUPAJ RAZSVETLJAVA (BREZ DDV):</v>
      </c>
      <c r="H12" s="100">
        <f>ROUND(SUM(H6:H10),2)</f>
        <v>0</v>
      </c>
    </row>
    <row r="14" spans="2:10" s="64" customFormat="1" ht="16.5" thickBot="1">
      <c r="B14" s="101" t="s">
        <v>0</v>
      </c>
      <c r="C14" s="102" t="s">
        <v>1</v>
      </c>
      <c r="D14" s="103" t="s">
        <v>2</v>
      </c>
      <c r="E14" s="104" t="s">
        <v>3</v>
      </c>
      <c r="F14" s="104" t="s">
        <v>4</v>
      </c>
      <c r="G14" s="22" t="s">
        <v>5</v>
      </c>
      <c r="H14" s="104" t="s">
        <v>6</v>
      </c>
    </row>
    <row r="16" spans="2:10" s="64" customFormat="1">
      <c r="B16" s="105" t="s">
        <v>48</v>
      </c>
      <c r="C16" s="245" t="s">
        <v>334</v>
      </c>
      <c r="D16" s="245"/>
      <c r="E16" s="106"/>
      <c r="F16" s="107"/>
      <c r="G16" s="23"/>
      <c r="H16" s="108"/>
    </row>
    <row r="17" spans="2:11" s="141" customFormat="1">
      <c r="B17" s="182" t="s">
        <v>70</v>
      </c>
      <c r="C17" s="241" t="s">
        <v>132</v>
      </c>
      <c r="D17" s="241"/>
      <c r="E17" s="241"/>
      <c r="F17" s="241"/>
      <c r="G17" s="24"/>
      <c r="H17" s="183"/>
    </row>
    <row r="18" spans="2:11" s="64" customFormat="1" ht="31.5">
      <c r="B18" s="114">
        <f>+COUNT($B17:B$17)+1</f>
        <v>1</v>
      </c>
      <c r="C18" s="115"/>
      <c r="D18" s="116" t="s">
        <v>327</v>
      </c>
      <c r="E18" s="71" t="s">
        <v>51</v>
      </c>
      <c r="F18" s="71">
        <v>370</v>
      </c>
      <c r="G18" s="26"/>
      <c r="H18" s="113">
        <f>+F18*G18</f>
        <v>0</v>
      </c>
      <c r="K18" s="62"/>
    </row>
    <row r="19" spans="2:11" s="64" customFormat="1" ht="47.25">
      <c r="B19" s="114">
        <f>+COUNT($B$17:B18)+1</f>
        <v>2</v>
      </c>
      <c r="C19" s="115"/>
      <c r="D19" s="116" t="s">
        <v>328</v>
      </c>
      <c r="E19" s="71" t="s">
        <v>51</v>
      </c>
      <c r="F19" s="71">
        <v>400</v>
      </c>
      <c r="G19" s="26"/>
      <c r="H19" s="113">
        <f t="shared" ref="H19" si="0">+F19*G19</f>
        <v>0</v>
      </c>
      <c r="K19" s="62"/>
    </row>
    <row r="20" spans="2:11" s="141" customFormat="1">
      <c r="B20" s="182" t="s">
        <v>72</v>
      </c>
      <c r="C20" s="241" t="s">
        <v>102</v>
      </c>
      <c r="D20" s="241"/>
      <c r="E20" s="241"/>
      <c r="F20" s="241"/>
      <c r="G20" s="24"/>
      <c r="H20" s="183"/>
    </row>
    <row r="21" spans="2:11" s="64" customFormat="1" ht="63">
      <c r="B21" s="114">
        <f>+COUNT($B$17:B20)+1</f>
        <v>3</v>
      </c>
      <c r="C21" s="115"/>
      <c r="D21" s="116" t="s">
        <v>329</v>
      </c>
      <c r="E21" s="71" t="s">
        <v>25</v>
      </c>
      <c r="F21" s="71">
        <v>241</v>
      </c>
      <c r="G21" s="26"/>
      <c r="H21" s="113">
        <f t="shared" ref="H21:H26" si="1">+F21*G21</f>
        <v>0</v>
      </c>
      <c r="K21" s="62"/>
    </row>
    <row r="22" spans="2:11" s="64" customFormat="1" ht="63">
      <c r="B22" s="114">
        <f>+COUNT($B$17:B21)+1</f>
        <v>4</v>
      </c>
      <c r="C22" s="115"/>
      <c r="D22" s="116" t="s">
        <v>330</v>
      </c>
      <c r="E22" s="71" t="s">
        <v>25</v>
      </c>
      <c r="F22" s="71">
        <v>60</v>
      </c>
      <c r="G22" s="26"/>
      <c r="H22" s="113">
        <f t="shared" si="1"/>
        <v>0</v>
      </c>
      <c r="K22" s="62"/>
    </row>
    <row r="23" spans="2:11" s="64" customFormat="1" ht="31.5">
      <c r="B23" s="114">
        <f>+COUNT($B$17:B22)+1</f>
        <v>5</v>
      </c>
      <c r="C23" s="115"/>
      <c r="D23" s="116" t="s">
        <v>331</v>
      </c>
      <c r="E23" s="71" t="s">
        <v>24</v>
      </c>
      <c r="F23" s="71">
        <v>201</v>
      </c>
      <c r="G23" s="26"/>
      <c r="H23" s="113">
        <f t="shared" si="1"/>
        <v>0</v>
      </c>
      <c r="K23" s="62"/>
    </row>
    <row r="24" spans="2:11" s="64" customFormat="1" ht="78.75">
      <c r="B24" s="114">
        <f>+COUNT($B$17:B23)+1</f>
        <v>6</v>
      </c>
      <c r="C24" s="115"/>
      <c r="D24" s="116" t="s">
        <v>332</v>
      </c>
      <c r="E24" s="71" t="s">
        <v>25</v>
      </c>
      <c r="F24" s="71">
        <v>96</v>
      </c>
      <c r="G24" s="26"/>
      <c r="H24" s="113">
        <f t="shared" si="1"/>
        <v>0</v>
      </c>
      <c r="K24" s="62"/>
    </row>
    <row r="25" spans="2:11" s="64" customFormat="1" ht="78.75">
      <c r="B25" s="114">
        <f>+COUNT($B$17:B24)+1</f>
        <v>7</v>
      </c>
      <c r="C25" s="115"/>
      <c r="D25" s="116" t="s">
        <v>333</v>
      </c>
      <c r="E25" s="71" t="s">
        <v>25</v>
      </c>
      <c r="F25" s="71">
        <v>202</v>
      </c>
      <c r="G25" s="26"/>
      <c r="H25" s="113">
        <f t="shared" si="1"/>
        <v>0</v>
      </c>
      <c r="K25" s="62"/>
    </row>
    <row r="26" spans="2:11" s="64" customFormat="1" ht="47.25">
      <c r="B26" s="114">
        <f>+COUNT($B$17:B25)+1</f>
        <v>8</v>
      </c>
      <c r="C26" s="115"/>
      <c r="D26" s="116" t="s">
        <v>391</v>
      </c>
      <c r="E26" s="71" t="s">
        <v>25</v>
      </c>
      <c r="F26" s="71">
        <v>173</v>
      </c>
      <c r="G26" s="26"/>
      <c r="H26" s="113">
        <f t="shared" si="1"/>
        <v>0</v>
      </c>
      <c r="K26" s="62"/>
    </row>
    <row r="27" spans="2:11" s="141" customFormat="1">
      <c r="B27" s="182" t="s">
        <v>97</v>
      </c>
      <c r="C27" s="241" t="s">
        <v>334</v>
      </c>
      <c r="D27" s="241"/>
      <c r="E27" s="241"/>
      <c r="F27" s="241"/>
      <c r="G27" s="24"/>
      <c r="H27" s="183"/>
    </row>
    <row r="28" spans="2:11" s="64" customFormat="1" ht="47.25">
      <c r="B28" s="114">
        <f>+COUNT($B$17:B27)+1</f>
        <v>9</v>
      </c>
      <c r="C28" s="115"/>
      <c r="D28" s="116" t="s">
        <v>335</v>
      </c>
      <c r="E28" s="71" t="s">
        <v>51</v>
      </c>
      <c r="F28" s="71">
        <v>360</v>
      </c>
      <c r="G28" s="26"/>
      <c r="H28" s="113">
        <f t="shared" ref="H28:H33" si="2">+F28*G28</f>
        <v>0</v>
      </c>
      <c r="K28" s="62"/>
    </row>
    <row r="29" spans="2:11" s="64" customFormat="1" ht="47.25">
      <c r="B29" s="114">
        <f>+COUNT($B$17:B28)+1</f>
        <v>10</v>
      </c>
      <c r="C29" s="115"/>
      <c r="D29" s="116" t="s">
        <v>336</v>
      </c>
      <c r="E29" s="71" t="s">
        <v>51</v>
      </c>
      <c r="F29" s="71">
        <v>40</v>
      </c>
      <c r="G29" s="26"/>
      <c r="H29" s="113">
        <f t="shared" si="2"/>
        <v>0</v>
      </c>
      <c r="K29" s="62"/>
    </row>
    <row r="30" spans="2:11" s="64" customFormat="1" ht="47.25">
      <c r="B30" s="114">
        <f>+COUNT($B$17:B29)+1</f>
        <v>11</v>
      </c>
      <c r="C30" s="115"/>
      <c r="D30" s="116" t="s">
        <v>337</v>
      </c>
      <c r="E30" s="71" t="s">
        <v>51</v>
      </c>
      <c r="F30" s="71">
        <v>305</v>
      </c>
      <c r="G30" s="26"/>
      <c r="H30" s="113">
        <f t="shared" si="2"/>
        <v>0</v>
      </c>
      <c r="K30" s="62"/>
    </row>
    <row r="31" spans="2:11" s="64" customFormat="1" ht="63">
      <c r="B31" s="114">
        <f>+COUNT($B$17:B30)+1</f>
        <v>12</v>
      </c>
      <c r="C31" s="115"/>
      <c r="D31" s="116" t="s">
        <v>338</v>
      </c>
      <c r="E31" s="71" t="s">
        <v>51</v>
      </c>
      <c r="F31" s="71">
        <v>400</v>
      </c>
      <c r="G31" s="26"/>
      <c r="H31" s="113">
        <f t="shared" si="2"/>
        <v>0</v>
      </c>
      <c r="K31" s="62"/>
    </row>
    <row r="32" spans="2:11" s="64" customFormat="1" ht="31.5">
      <c r="B32" s="114">
        <f>+COUNT($B$17:B31)+1</f>
        <v>13</v>
      </c>
      <c r="C32" s="115"/>
      <c r="D32" s="116" t="s">
        <v>339</v>
      </c>
      <c r="E32" s="71" t="s">
        <v>51</v>
      </c>
      <c r="F32" s="71">
        <v>370</v>
      </c>
      <c r="G32" s="26"/>
      <c r="H32" s="113">
        <f t="shared" si="2"/>
        <v>0</v>
      </c>
      <c r="K32" s="62"/>
    </row>
    <row r="33" spans="2:11" s="64" customFormat="1" ht="31.5">
      <c r="B33" s="114">
        <f>+COUNT($B$17:B32)+1</f>
        <v>14</v>
      </c>
      <c r="C33" s="115"/>
      <c r="D33" s="116" t="s">
        <v>340</v>
      </c>
      <c r="E33" s="71" t="s">
        <v>54</v>
      </c>
      <c r="F33" s="71">
        <v>26</v>
      </c>
      <c r="G33" s="26"/>
      <c r="H33" s="113">
        <f t="shared" si="2"/>
        <v>0</v>
      </c>
      <c r="K33" s="62"/>
    </row>
    <row r="34" spans="2:11" s="64" customFormat="1" ht="63">
      <c r="B34" s="246" t="s">
        <v>395</v>
      </c>
      <c r="C34" s="247"/>
      <c r="D34" s="218" t="s">
        <v>341</v>
      </c>
      <c r="E34" s="219" t="s">
        <v>25</v>
      </c>
      <c r="F34" s="219">
        <v>1.7649999999999999</v>
      </c>
      <c r="G34" s="208"/>
      <c r="H34" s="209"/>
      <c r="K34" s="62"/>
    </row>
    <row r="35" spans="2:11" s="64" customFormat="1">
      <c r="B35" s="214"/>
      <c r="C35" s="216"/>
      <c r="D35" s="220" t="s">
        <v>342</v>
      </c>
      <c r="E35" s="221" t="s">
        <v>24</v>
      </c>
      <c r="F35" s="221">
        <v>1.21</v>
      </c>
      <c r="G35" s="210"/>
      <c r="H35" s="211"/>
      <c r="K35" s="62"/>
    </row>
    <row r="36" spans="2:11" s="64" customFormat="1">
      <c r="B36" s="214"/>
      <c r="C36" s="216"/>
      <c r="D36" s="220" t="s">
        <v>343</v>
      </c>
      <c r="E36" s="221" t="s">
        <v>24</v>
      </c>
      <c r="F36" s="221">
        <v>1.21</v>
      </c>
      <c r="G36" s="210"/>
      <c r="H36" s="211"/>
      <c r="K36" s="62"/>
    </row>
    <row r="37" spans="2:11" s="64" customFormat="1" ht="31.5">
      <c r="B37" s="214"/>
      <c r="C37" s="216"/>
      <c r="D37" s="220" t="s">
        <v>344</v>
      </c>
      <c r="E37" s="221" t="s">
        <v>25</v>
      </c>
      <c r="F37" s="221">
        <v>0.12</v>
      </c>
      <c r="G37" s="210"/>
      <c r="H37" s="211"/>
      <c r="K37" s="62"/>
    </row>
    <row r="38" spans="2:11" s="64" customFormat="1" ht="31.5">
      <c r="B38" s="214"/>
      <c r="C38" s="216"/>
      <c r="D38" s="220" t="s">
        <v>345</v>
      </c>
      <c r="E38" s="221" t="s">
        <v>24</v>
      </c>
      <c r="F38" s="221">
        <v>4.4000000000000004</v>
      </c>
      <c r="G38" s="210"/>
      <c r="H38" s="211"/>
      <c r="K38" s="62"/>
    </row>
    <row r="39" spans="2:11" s="64" customFormat="1" ht="31.5">
      <c r="B39" s="214"/>
      <c r="C39" s="216"/>
      <c r="D39" s="220" t="s">
        <v>346</v>
      </c>
      <c r="E39" s="221" t="s">
        <v>58</v>
      </c>
      <c r="F39" s="221">
        <v>63.6</v>
      </c>
      <c r="G39" s="210"/>
      <c r="H39" s="211"/>
      <c r="K39" s="62"/>
    </row>
    <row r="40" spans="2:11" s="64" customFormat="1" ht="31.5">
      <c r="B40" s="214"/>
      <c r="C40" s="216"/>
      <c r="D40" s="220" t="s">
        <v>347</v>
      </c>
      <c r="E40" s="221" t="s">
        <v>23</v>
      </c>
      <c r="F40" s="221">
        <v>4</v>
      </c>
      <c r="G40" s="210"/>
      <c r="H40" s="211"/>
      <c r="K40" s="62"/>
    </row>
    <row r="41" spans="2:11" s="64" customFormat="1" ht="31.5">
      <c r="B41" s="214"/>
      <c r="C41" s="216"/>
      <c r="D41" s="220" t="s">
        <v>348</v>
      </c>
      <c r="E41" s="221" t="s">
        <v>25</v>
      </c>
      <c r="F41" s="221">
        <v>0.65</v>
      </c>
      <c r="G41" s="210"/>
      <c r="H41" s="211"/>
      <c r="K41" s="62"/>
    </row>
    <row r="42" spans="2:11" s="64" customFormat="1" ht="31.5">
      <c r="B42" s="214"/>
      <c r="C42" s="216"/>
      <c r="D42" s="220" t="s">
        <v>349</v>
      </c>
      <c r="E42" s="221" t="s">
        <v>54</v>
      </c>
      <c r="F42" s="221">
        <v>1</v>
      </c>
      <c r="G42" s="210"/>
      <c r="H42" s="211"/>
      <c r="K42" s="62"/>
    </row>
    <row r="43" spans="2:11" s="64" customFormat="1" ht="47.25">
      <c r="B43" s="214"/>
      <c r="C43" s="216"/>
      <c r="D43" s="220" t="s">
        <v>350</v>
      </c>
      <c r="E43" s="221" t="s">
        <v>25</v>
      </c>
      <c r="F43" s="221">
        <v>0.79500000000000004</v>
      </c>
      <c r="G43" s="210"/>
      <c r="H43" s="211"/>
      <c r="K43" s="62"/>
    </row>
    <row r="44" spans="2:11" s="64" customFormat="1" ht="31.5">
      <c r="B44" s="214"/>
      <c r="C44" s="216"/>
      <c r="D44" s="220" t="s">
        <v>351</v>
      </c>
      <c r="E44" s="221" t="s">
        <v>25</v>
      </c>
      <c r="F44" s="221">
        <v>0.1</v>
      </c>
      <c r="G44" s="210"/>
      <c r="H44" s="211"/>
      <c r="K44" s="62"/>
    </row>
    <row r="45" spans="2:11" s="64" customFormat="1" ht="47.25">
      <c r="B45" s="215"/>
      <c r="C45" s="217"/>
      <c r="D45" s="222" t="s">
        <v>392</v>
      </c>
      <c r="E45" s="223" t="s">
        <v>25</v>
      </c>
      <c r="F45" s="223">
        <v>0.97</v>
      </c>
      <c r="G45" s="212"/>
      <c r="H45" s="213"/>
      <c r="K45" s="62"/>
    </row>
    <row r="46" spans="2:11" s="64" customFormat="1" ht="47.25">
      <c r="B46" s="114">
        <f>+COUNT($B$17:B45)+1</f>
        <v>15</v>
      </c>
      <c r="C46" s="115"/>
      <c r="D46" s="116" t="s">
        <v>352</v>
      </c>
      <c r="E46" s="71" t="s">
        <v>54</v>
      </c>
      <c r="F46" s="71">
        <v>18</v>
      </c>
      <c r="G46" s="26"/>
      <c r="H46" s="113">
        <f>+F46*G46</f>
        <v>0</v>
      </c>
      <c r="K46" s="62"/>
    </row>
    <row r="47" spans="2:11" s="64" customFormat="1" ht="63">
      <c r="B47" s="246" t="s">
        <v>396</v>
      </c>
      <c r="C47" s="247"/>
      <c r="D47" s="218" t="s">
        <v>353</v>
      </c>
      <c r="E47" s="219" t="s">
        <v>25</v>
      </c>
      <c r="F47" s="219">
        <v>0.52</v>
      </c>
      <c r="G47" s="224"/>
      <c r="H47" s="225"/>
      <c r="K47" s="62"/>
    </row>
    <row r="48" spans="2:11" s="64" customFormat="1">
      <c r="B48" s="226"/>
      <c r="C48" s="227"/>
      <c r="D48" s="220" t="s">
        <v>342</v>
      </c>
      <c r="E48" s="221" t="s">
        <v>24</v>
      </c>
      <c r="F48" s="221">
        <v>0.49</v>
      </c>
      <c r="G48" s="228"/>
      <c r="H48" s="229"/>
      <c r="K48" s="62"/>
    </row>
    <row r="49" spans="2:11" s="64" customFormat="1">
      <c r="B49" s="226"/>
      <c r="C49" s="227"/>
      <c r="D49" s="220" t="s">
        <v>343</v>
      </c>
      <c r="E49" s="221" t="s">
        <v>24</v>
      </c>
      <c r="F49" s="221">
        <v>0.49</v>
      </c>
      <c r="G49" s="228"/>
      <c r="H49" s="229"/>
      <c r="K49" s="62"/>
    </row>
    <row r="50" spans="2:11" s="64" customFormat="1" ht="31.5">
      <c r="B50" s="226"/>
      <c r="C50" s="227"/>
      <c r="D50" s="220" t="s">
        <v>344</v>
      </c>
      <c r="E50" s="221" t="s">
        <v>25</v>
      </c>
      <c r="F50" s="221">
        <v>0.1</v>
      </c>
      <c r="G50" s="228"/>
      <c r="H50" s="229"/>
      <c r="K50" s="62"/>
    </row>
    <row r="51" spans="2:11" s="64" customFormat="1" ht="47.25">
      <c r="B51" s="226"/>
      <c r="C51" s="227"/>
      <c r="D51" s="220" t="s">
        <v>354</v>
      </c>
      <c r="E51" s="221" t="s">
        <v>23</v>
      </c>
      <c r="F51" s="221">
        <v>1</v>
      </c>
      <c r="G51" s="228"/>
      <c r="H51" s="229"/>
      <c r="K51" s="62"/>
    </row>
    <row r="52" spans="2:11" s="64" customFormat="1" ht="63">
      <c r="B52" s="226"/>
      <c r="C52" s="227"/>
      <c r="D52" s="220" t="s">
        <v>355</v>
      </c>
      <c r="E52" s="221" t="s">
        <v>23</v>
      </c>
      <c r="F52" s="221">
        <v>1</v>
      </c>
      <c r="G52" s="228"/>
      <c r="H52" s="229"/>
      <c r="K52" s="62"/>
    </row>
    <row r="53" spans="2:11" s="64" customFormat="1" ht="63">
      <c r="B53" s="226"/>
      <c r="C53" s="227"/>
      <c r="D53" s="220" t="s">
        <v>356</v>
      </c>
      <c r="E53" s="221" t="s">
        <v>24</v>
      </c>
      <c r="F53" s="221">
        <v>0.1</v>
      </c>
      <c r="G53" s="228"/>
      <c r="H53" s="229"/>
      <c r="K53" s="62"/>
    </row>
    <row r="54" spans="2:11" s="64" customFormat="1" ht="47.25">
      <c r="B54" s="226"/>
      <c r="C54" s="227"/>
      <c r="D54" s="220" t="s">
        <v>357</v>
      </c>
      <c r="E54" s="221" t="s">
        <v>23</v>
      </c>
      <c r="F54" s="221">
        <v>1</v>
      </c>
      <c r="G54" s="228"/>
      <c r="H54" s="229"/>
      <c r="K54" s="62"/>
    </row>
    <row r="55" spans="2:11" s="64" customFormat="1" ht="47.25">
      <c r="B55" s="226"/>
      <c r="C55" s="227"/>
      <c r="D55" s="220" t="s">
        <v>358</v>
      </c>
      <c r="E55" s="221" t="s">
        <v>25</v>
      </c>
      <c r="F55" s="221">
        <v>0.2</v>
      </c>
      <c r="G55" s="228"/>
      <c r="H55" s="229"/>
      <c r="K55" s="62"/>
    </row>
    <row r="56" spans="2:11" s="64" customFormat="1" ht="47.25">
      <c r="B56" s="230"/>
      <c r="C56" s="231"/>
      <c r="D56" s="222" t="s">
        <v>393</v>
      </c>
      <c r="E56" s="223" t="s">
        <v>25</v>
      </c>
      <c r="F56" s="223">
        <v>0.32</v>
      </c>
      <c r="G56" s="232"/>
      <c r="H56" s="233"/>
      <c r="K56" s="62"/>
    </row>
    <row r="57" spans="2:11" s="64" customFormat="1" ht="78.75">
      <c r="B57" s="114">
        <f>+COUNT($B$17:B56)+1</f>
        <v>16</v>
      </c>
      <c r="C57" s="115"/>
      <c r="D57" s="116" t="s">
        <v>359</v>
      </c>
      <c r="E57" s="71" t="s">
        <v>54</v>
      </c>
      <c r="F57" s="71">
        <v>18</v>
      </c>
      <c r="G57" s="26"/>
      <c r="H57" s="113">
        <f t="shared" ref="H57:H58" si="3">+F57*G57</f>
        <v>0</v>
      </c>
      <c r="K57" s="62"/>
    </row>
    <row r="58" spans="2:11" s="64" customFormat="1" ht="94.5">
      <c r="B58" s="114">
        <f>+COUNT($B$17:B57)+1</f>
        <v>17</v>
      </c>
      <c r="C58" s="115"/>
      <c r="D58" s="116" t="s">
        <v>360</v>
      </c>
      <c r="E58" s="71" t="s">
        <v>23</v>
      </c>
      <c r="F58" s="71">
        <v>1</v>
      </c>
      <c r="G58" s="26"/>
      <c r="H58" s="113">
        <f t="shared" si="3"/>
        <v>0</v>
      </c>
      <c r="K58" s="62"/>
    </row>
    <row r="59" spans="2:11" s="64" customFormat="1" ht="15.75" customHeight="1">
      <c r="B59" s="126"/>
      <c r="C59" s="132"/>
      <c r="D59" s="123"/>
      <c r="E59" s="124"/>
      <c r="F59" s="133"/>
      <c r="G59" s="125"/>
      <c r="H59" s="125"/>
    </row>
    <row r="60" spans="2:11" s="64" customFormat="1" ht="16.5" thickBot="1">
      <c r="B60" s="118"/>
      <c r="C60" s="119"/>
      <c r="D60" s="119"/>
      <c r="E60" s="120"/>
      <c r="F60" s="120"/>
      <c r="G60" s="25" t="str">
        <f>C16&amp;" SKUPAJ:"</f>
        <v>GRADBENA DELA - CR SKUPAJ:</v>
      </c>
      <c r="H60" s="121">
        <f>SUM(H$18:H$58)</f>
        <v>0</v>
      </c>
    </row>
    <row r="61" spans="2:11" s="64" customFormat="1">
      <c r="B61" s="127"/>
      <c r="C61" s="132"/>
      <c r="D61" s="129"/>
      <c r="E61" s="130"/>
      <c r="F61" s="133"/>
      <c r="G61" s="125"/>
      <c r="H61" s="125"/>
      <c r="J61" s="65"/>
    </row>
    <row r="62" spans="2:11" s="64" customFormat="1">
      <c r="B62" s="105" t="s">
        <v>49</v>
      </c>
      <c r="C62" s="245" t="s">
        <v>361</v>
      </c>
      <c r="D62" s="245"/>
      <c r="E62" s="106"/>
      <c r="F62" s="107"/>
      <c r="G62" s="23"/>
      <c r="H62" s="108"/>
      <c r="J62" s="65"/>
    </row>
    <row r="63" spans="2:11" s="64" customFormat="1">
      <c r="B63" s="109"/>
      <c r="C63" s="110"/>
      <c r="D63" s="117"/>
      <c r="E63" s="111"/>
      <c r="F63" s="112"/>
      <c r="G63" s="24"/>
      <c r="H63" s="113"/>
      <c r="J63" s="65"/>
    </row>
    <row r="64" spans="2:11" s="64" customFormat="1" ht="31.5">
      <c r="B64" s="114">
        <f>+COUNT($B$63:B63)+1</f>
        <v>1</v>
      </c>
      <c r="C64" s="115"/>
      <c r="D64" s="116" t="s">
        <v>362</v>
      </c>
      <c r="E64" s="71" t="s">
        <v>51</v>
      </c>
      <c r="F64" s="71">
        <v>1170</v>
      </c>
      <c r="G64" s="26"/>
      <c r="H64" s="113">
        <f t="shared" ref="H64" si="4">+F64*G64</f>
        <v>0</v>
      </c>
      <c r="J64" s="65"/>
    </row>
    <row r="65" spans="2:11" s="64" customFormat="1" ht="78.75">
      <c r="B65" s="114">
        <f>+COUNT($B$63:B64)+1</f>
        <v>2</v>
      </c>
      <c r="C65" s="115"/>
      <c r="D65" s="116" t="s">
        <v>363</v>
      </c>
      <c r="E65" s="71" t="s">
        <v>54</v>
      </c>
      <c r="F65" s="71">
        <v>26</v>
      </c>
      <c r="G65" s="26"/>
      <c r="H65" s="113">
        <f t="shared" ref="H65:H70" si="5">+F65*G65</f>
        <v>0</v>
      </c>
      <c r="J65" s="65"/>
    </row>
    <row r="66" spans="2:11" s="64" customFormat="1" ht="31.5">
      <c r="B66" s="114">
        <f>+COUNT($B$63:B65)+1</f>
        <v>3</v>
      </c>
      <c r="C66" s="115"/>
      <c r="D66" s="116" t="s">
        <v>364</v>
      </c>
      <c r="E66" s="71" t="s">
        <v>54</v>
      </c>
      <c r="F66" s="71">
        <v>1</v>
      </c>
      <c r="G66" s="26"/>
      <c r="H66" s="113">
        <f t="shared" si="5"/>
        <v>0</v>
      </c>
      <c r="J66" s="65"/>
    </row>
    <row r="67" spans="2:11" s="64" customFormat="1" ht="189">
      <c r="B67" s="114">
        <f>+COUNT($B$63:B66)+1</f>
        <v>4</v>
      </c>
      <c r="C67" s="115"/>
      <c r="D67" s="116" t="s">
        <v>365</v>
      </c>
      <c r="E67" s="71" t="s">
        <v>23</v>
      </c>
      <c r="F67" s="71">
        <v>26</v>
      </c>
      <c r="G67" s="26"/>
      <c r="H67" s="113">
        <f t="shared" si="5"/>
        <v>0</v>
      </c>
      <c r="J67" s="65"/>
    </row>
    <row r="68" spans="2:11" s="64" customFormat="1" ht="409.5">
      <c r="B68" s="114">
        <f>+COUNT($B$63:B67)+1</f>
        <v>5</v>
      </c>
      <c r="C68" s="115"/>
      <c r="D68" s="116" t="s">
        <v>366</v>
      </c>
      <c r="E68" s="71" t="s">
        <v>23</v>
      </c>
      <c r="F68" s="71">
        <v>26</v>
      </c>
      <c r="G68" s="26"/>
      <c r="H68" s="113">
        <f t="shared" si="5"/>
        <v>0</v>
      </c>
      <c r="J68" s="65"/>
    </row>
    <row r="69" spans="2:11" s="64" customFormat="1" ht="141.75">
      <c r="B69" s="114">
        <f>+COUNT($B$63:B68)+1</f>
        <v>6</v>
      </c>
      <c r="C69" s="115"/>
      <c r="D69" s="116" t="s">
        <v>367</v>
      </c>
      <c r="E69" s="71" t="s">
        <v>23</v>
      </c>
      <c r="F69" s="71">
        <v>1</v>
      </c>
      <c r="G69" s="26"/>
      <c r="H69" s="113">
        <f t="shared" si="5"/>
        <v>0</v>
      </c>
      <c r="J69" s="65"/>
    </row>
    <row r="70" spans="2:11" s="64" customFormat="1" ht="31.5">
      <c r="B70" s="114">
        <f>+COUNT($B$63:B69)+1</f>
        <v>7</v>
      </c>
      <c r="C70" s="115"/>
      <c r="D70" s="116" t="s">
        <v>368</v>
      </c>
      <c r="E70" s="71" t="s">
        <v>23</v>
      </c>
      <c r="F70" s="71">
        <v>1</v>
      </c>
      <c r="G70" s="26"/>
      <c r="H70" s="113">
        <f t="shared" si="5"/>
        <v>0</v>
      </c>
      <c r="J70" s="65"/>
    </row>
    <row r="71" spans="2:11" s="64" customFormat="1" ht="15.75" customHeight="1">
      <c r="B71" s="126"/>
      <c r="C71" s="132"/>
      <c r="D71" s="123"/>
      <c r="E71" s="124"/>
      <c r="F71" s="133"/>
      <c r="G71" s="125"/>
      <c r="H71" s="125"/>
    </row>
    <row r="72" spans="2:11" s="64" customFormat="1" ht="16.5" thickBot="1">
      <c r="B72" s="118"/>
      <c r="C72" s="119"/>
      <c r="D72" s="119"/>
      <c r="E72" s="120"/>
      <c r="F72" s="120"/>
      <c r="G72" s="25" t="str">
        <f>C62&amp;" SKUPAJ:"</f>
        <v>ELEKTROMONTAŽNA DELA - CR SKUPAJ:</v>
      </c>
      <c r="H72" s="121">
        <f>SUM(H$64:H$70)</f>
        <v>0</v>
      </c>
    </row>
    <row r="73" spans="2:11" s="64" customFormat="1">
      <c r="B73" s="127"/>
      <c r="C73" s="132"/>
      <c r="D73" s="129"/>
      <c r="E73" s="130"/>
      <c r="F73" s="133"/>
      <c r="G73" s="125"/>
      <c r="H73" s="125"/>
      <c r="J73" s="65"/>
    </row>
    <row r="74" spans="2:11" s="64" customFormat="1">
      <c r="B74" s="105" t="s">
        <v>46</v>
      </c>
      <c r="C74" s="245" t="s">
        <v>369</v>
      </c>
      <c r="D74" s="245"/>
      <c r="E74" s="106"/>
      <c r="F74" s="107"/>
      <c r="G74" s="23"/>
      <c r="H74" s="108"/>
      <c r="J74" s="65"/>
      <c r="K74" s="65"/>
    </row>
    <row r="75" spans="2:11" s="64" customFormat="1">
      <c r="B75" s="109"/>
      <c r="C75" s="110"/>
      <c r="D75" s="135"/>
      <c r="E75" s="111"/>
      <c r="F75" s="112"/>
      <c r="G75" s="24"/>
      <c r="H75" s="113"/>
      <c r="J75" s="65"/>
      <c r="K75" s="65"/>
    </row>
    <row r="76" spans="2:11" s="64" customFormat="1" ht="31.5">
      <c r="B76" s="114">
        <f>+COUNT($B$75:B75)+1</f>
        <v>1</v>
      </c>
      <c r="C76" s="115"/>
      <c r="D76" s="116" t="s">
        <v>370</v>
      </c>
      <c r="E76" s="71" t="s">
        <v>93</v>
      </c>
      <c r="F76" s="71">
        <v>5</v>
      </c>
      <c r="G76" s="26"/>
      <c r="H76" s="113">
        <f t="shared" ref="H76:H79" si="6">+F76*G76</f>
        <v>0</v>
      </c>
      <c r="J76" s="65"/>
      <c r="K76" s="65"/>
    </row>
    <row r="77" spans="2:11" s="64" customFormat="1" ht="47.25">
      <c r="B77" s="114">
        <f>+COUNT($B$75:B76)+1</f>
        <v>2</v>
      </c>
      <c r="C77" s="115"/>
      <c r="D77" s="116" t="s">
        <v>371</v>
      </c>
      <c r="E77" s="71" t="s">
        <v>93</v>
      </c>
      <c r="F77" s="71">
        <v>5</v>
      </c>
      <c r="G77" s="26"/>
      <c r="H77" s="113">
        <f t="shared" si="6"/>
        <v>0</v>
      </c>
      <c r="J77" s="65"/>
      <c r="K77" s="65"/>
    </row>
    <row r="78" spans="2:11" s="64" customFormat="1" ht="78.75">
      <c r="B78" s="234">
        <f>+COUNT($B$75:B77)+1</f>
        <v>3</v>
      </c>
      <c r="C78" s="235"/>
      <c r="D78" s="236" t="s">
        <v>372</v>
      </c>
      <c r="E78" s="238" t="s">
        <v>54</v>
      </c>
      <c r="F78" s="238">
        <v>1</v>
      </c>
      <c r="G78" s="237"/>
      <c r="H78" s="113">
        <f t="shared" si="6"/>
        <v>0</v>
      </c>
      <c r="J78" s="65"/>
      <c r="K78" s="65"/>
    </row>
    <row r="79" spans="2:11" s="64" customFormat="1" ht="78.75">
      <c r="B79" s="114">
        <f>+COUNT($B$75:B78)+1</f>
        <v>4</v>
      </c>
      <c r="C79" s="115"/>
      <c r="D79" s="116" t="s">
        <v>373</v>
      </c>
      <c r="E79" s="71" t="s">
        <v>51</v>
      </c>
      <c r="F79" s="71">
        <v>370</v>
      </c>
      <c r="G79" s="26"/>
      <c r="H79" s="113">
        <f t="shared" si="6"/>
        <v>0</v>
      </c>
      <c r="J79" s="65"/>
      <c r="K79" s="65"/>
    </row>
    <row r="80" spans="2:11" s="64" customFormat="1">
      <c r="B80" s="127"/>
      <c r="C80" s="132"/>
      <c r="D80" s="123"/>
      <c r="E80" s="124"/>
      <c r="F80" s="133"/>
      <c r="G80" s="125"/>
      <c r="H80" s="125"/>
      <c r="J80" s="65"/>
      <c r="K80" s="65"/>
    </row>
    <row r="81" spans="2:11" s="64" customFormat="1" ht="16.5" thickBot="1">
      <c r="B81" s="118"/>
      <c r="C81" s="119"/>
      <c r="D81" s="119"/>
      <c r="E81" s="120"/>
      <c r="F81" s="120"/>
      <c r="G81" s="25" t="str">
        <f>C74&amp;" SKUPAJ:"</f>
        <v>OSTALO SKUPAJ:</v>
      </c>
      <c r="H81" s="121">
        <f>SUM(H$76:H$79)</f>
        <v>0</v>
      </c>
      <c r="J81" s="65"/>
      <c r="K81" s="65"/>
    </row>
    <row r="82" spans="2:11" s="64" customFormat="1">
      <c r="B82" s="127"/>
      <c r="C82" s="131"/>
      <c r="D82" s="123"/>
      <c r="E82" s="130"/>
      <c r="F82" s="133"/>
      <c r="G82" s="125"/>
      <c r="H82" s="128"/>
      <c r="J82" s="65"/>
      <c r="K82" s="65"/>
    </row>
  </sheetData>
  <mergeCells count="8">
    <mergeCell ref="C16:D16"/>
    <mergeCell ref="C62:D62"/>
    <mergeCell ref="C74:D74"/>
    <mergeCell ref="C17:F17"/>
    <mergeCell ref="C20:F20"/>
    <mergeCell ref="C27:F27"/>
    <mergeCell ref="B34:C34"/>
    <mergeCell ref="B47:C47"/>
  </mergeCells>
  <pageMargins left="0.70866141732283472" right="0.70866141732283472" top="0.74803149606299213" bottom="0.74803149606299213" header="0.31496062992125984" footer="0.31496062992125984"/>
  <pageSetup paperSize="9" scale="68" orientation="portrait" r:id="rId1"/>
  <headerFooter>
    <oddHeader>&amp;C&amp;"-,Ležeče"Ureditev krožišča na cesti R3-614/1048
od km 0,300 do km 0,700 Opatje Selo - Komen&amp;R&amp;"-,Ležeče"RAZPIS 2020</oddHeader>
    <oddFooter>Stran &amp;P od &amp;N</oddFooter>
  </headerFooter>
  <rowBreaks count="1" manualBreakCount="1">
    <brk id="61" min="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10</vt:i4>
      </vt:variant>
    </vt:vector>
  </HeadingPairs>
  <TitlesOfParts>
    <vt:vector size="16" baseType="lpstr">
      <vt:lpstr>REK</vt:lpstr>
      <vt:lpstr>Opomba</vt:lpstr>
      <vt:lpstr>CESTA</vt:lpstr>
      <vt:lpstr>PLOČNIK</vt:lpstr>
      <vt:lpstr>ODVODNJAVANJE</vt:lpstr>
      <vt:lpstr>RAZSVETLJAVA</vt:lpstr>
      <vt:lpstr>CESTA!Področje_tiskanja</vt:lpstr>
      <vt:lpstr>ODVODNJAVANJE!Področje_tiskanja</vt:lpstr>
      <vt:lpstr>Opomba!Področje_tiskanja</vt:lpstr>
      <vt:lpstr>PLOČNIK!Področje_tiskanja</vt:lpstr>
      <vt:lpstr>RAZSVETLJAVA!Področje_tiskanja</vt:lpstr>
      <vt:lpstr>REK!Področje_tiskanja</vt:lpstr>
      <vt:lpstr>CESTA!Tiskanje_naslovov</vt:lpstr>
      <vt:lpstr>ODVODNJAVANJE!Tiskanje_naslovov</vt:lpstr>
      <vt:lpstr>PLOČNIK!Tiskanje_naslovov</vt:lpstr>
      <vt:lpstr>RAZSVETLJAVA!Tiskanje_naslovov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Ambrož Gorjanc</dc:creator>
  <cp:lastModifiedBy>Matjaž Špacapan</cp:lastModifiedBy>
  <cp:lastPrinted>2020-08-19T12:46:45Z</cp:lastPrinted>
  <dcterms:created xsi:type="dcterms:W3CDTF">2019-02-13T13:51:17Z</dcterms:created>
  <dcterms:modified xsi:type="dcterms:W3CDTF">2020-09-03T06:49:54Z</dcterms:modified>
</cp:coreProperties>
</file>